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64936007-02CA-4E63-80F0-73DFF55D3F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GDMG Pop Models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20" l="1"/>
  <c r="W8" i="20"/>
  <c r="Q8" i="20"/>
  <c r="P8" i="20"/>
  <c r="J8" i="20"/>
  <c r="K8" i="20" s="1"/>
  <c r="I8" i="20"/>
  <c r="C8" i="20"/>
  <c r="B8" i="20"/>
  <c r="M7" i="20"/>
  <c r="T7" i="20"/>
  <c r="AA7" i="20"/>
  <c r="AH7" i="20"/>
  <c r="AF7" i="20"/>
  <c r="AE7" i="20"/>
  <c r="AD7" i="20"/>
  <c r="AG7" i="20" s="1"/>
  <c r="X7" i="20"/>
  <c r="Y7" i="20" s="1"/>
  <c r="W7" i="20"/>
  <c r="Z7" i="20" s="1"/>
  <c r="Q7" i="20"/>
  <c r="R7" i="20" s="1"/>
  <c r="P7" i="20"/>
  <c r="S7" i="20" s="1"/>
  <c r="J7" i="20"/>
  <c r="K7" i="20" s="1"/>
  <c r="I7" i="20"/>
  <c r="L7" i="20" s="1"/>
  <c r="D7" i="20"/>
  <c r="C7" i="20"/>
  <c r="B7" i="20"/>
  <c r="E7" i="20" s="1"/>
  <c r="F7" i="20" s="1"/>
  <c r="R8" i="20"/>
  <c r="Z9" i="20"/>
  <c r="S9" i="20"/>
  <c r="L9" i="20"/>
  <c r="E9" i="20"/>
  <c r="AF29" i="20"/>
  <c r="AE29" i="20"/>
  <c r="AD29" i="20"/>
  <c r="AF25" i="20"/>
  <c r="AE25" i="20"/>
  <c r="AD25" i="20"/>
  <c r="AF21" i="20"/>
  <c r="AE21" i="20"/>
  <c r="AD21" i="20"/>
  <c r="AF17" i="20"/>
  <c r="AE17" i="20"/>
  <c r="AD17" i="20"/>
  <c r="AF13" i="20"/>
  <c r="AE13" i="20"/>
  <c r="AD13" i="20"/>
  <c r="AF9" i="20"/>
  <c r="AE9" i="20"/>
  <c r="AD9" i="20"/>
  <c r="AF6" i="20"/>
  <c r="AE6" i="20"/>
  <c r="AD6" i="20"/>
  <c r="T6" i="20"/>
  <c r="M6" i="20"/>
  <c r="Z29" i="20"/>
  <c r="Z25" i="20"/>
  <c r="Z21" i="20"/>
  <c r="Z17" i="20"/>
  <c r="Z13" i="20"/>
  <c r="Y8" i="20"/>
  <c r="Z6" i="20"/>
  <c r="AA6" i="20" s="1"/>
  <c r="S29" i="20"/>
  <c r="S25" i="20"/>
  <c r="S21" i="20"/>
  <c r="S17" i="20"/>
  <c r="S13" i="20"/>
  <c r="S6" i="20"/>
  <c r="L29" i="20"/>
  <c r="L25" i="20"/>
  <c r="L21" i="20"/>
  <c r="L17" i="20"/>
  <c r="L13" i="20"/>
  <c r="L6" i="20"/>
  <c r="E29" i="20"/>
  <c r="E25" i="20"/>
  <c r="E21" i="20"/>
  <c r="E17" i="20"/>
  <c r="E13" i="20"/>
  <c r="AG21" i="20" l="1"/>
  <c r="AG17" i="20"/>
  <c r="AG13" i="20"/>
  <c r="AG25" i="20"/>
  <c r="AG29" i="20"/>
  <c r="AG9" i="20"/>
  <c r="AG6" i="20"/>
  <c r="AH6" i="20" s="1"/>
  <c r="Z8" i="20"/>
  <c r="AA8" i="20" s="1"/>
  <c r="S8" i="20"/>
  <c r="T8" i="20" s="1"/>
  <c r="L8" i="20"/>
  <c r="M8" i="20" s="1"/>
  <c r="X10" i="20"/>
  <c r="X11" i="20" s="1"/>
  <c r="W10" i="20"/>
  <c r="W11" i="20" s="1"/>
  <c r="Q10" i="20"/>
  <c r="Q11" i="20" s="1"/>
  <c r="P10" i="20"/>
  <c r="P11" i="20" s="1"/>
  <c r="J10" i="20"/>
  <c r="J11" i="20" s="1"/>
  <c r="I10" i="20"/>
  <c r="I11" i="20" s="1"/>
  <c r="Y10" i="20"/>
  <c r="Y11" i="20" s="1"/>
  <c r="R10" i="20"/>
  <c r="R11" i="20" s="1"/>
  <c r="K10" i="20"/>
  <c r="K11" i="20" s="1"/>
  <c r="Z10" i="20" l="1"/>
  <c r="S10" i="20"/>
  <c r="L11" i="20"/>
  <c r="M11" i="20" s="1"/>
  <c r="L10" i="20"/>
  <c r="J12" i="20"/>
  <c r="I12" i="20"/>
  <c r="I14" i="20" s="1"/>
  <c r="I15" i="20" s="1"/>
  <c r="Z11" i="20"/>
  <c r="AA11" i="20" s="1"/>
  <c r="W12" i="20"/>
  <c r="X12" i="20"/>
  <c r="Y12" i="20" s="1"/>
  <c r="P12" i="20"/>
  <c r="S11" i="20"/>
  <c r="T11" i="20" s="1"/>
  <c r="Q12" i="20"/>
  <c r="R12" i="20" s="1"/>
  <c r="J14" i="20" l="1"/>
  <c r="J15" i="20" s="1"/>
  <c r="K12" i="20"/>
  <c r="L12" i="20" s="1"/>
  <c r="M12" i="20" s="1"/>
  <c r="W14" i="20"/>
  <c r="Z12" i="20"/>
  <c r="AA12" i="20" s="1"/>
  <c r="X14" i="20"/>
  <c r="X15" i="20" s="1"/>
  <c r="Q14" i="20"/>
  <c r="Q15" i="20" s="1"/>
  <c r="P14" i="20"/>
  <c r="P15" i="20" s="1"/>
  <c r="AE8" i="20" l="1"/>
  <c r="D8" i="20"/>
  <c r="AF8" i="20" s="1"/>
  <c r="K14" i="20"/>
  <c r="L14" i="20" s="1"/>
  <c r="Y14" i="20"/>
  <c r="Y15" i="20" s="1"/>
  <c r="X16" i="20" s="1"/>
  <c r="Y16" i="20" s="1"/>
  <c r="W15" i="20"/>
  <c r="R14" i="20"/>
  <c r="S14" i="20" s="1"/>
  <c r="S12" i="20"/>
  <c r="T12" i="20" s="1"/>
  <c r="AD8" i="20"/>
  <c r="C10" i="20"/>
  <c r="R15" i="20" l="1"/>
  <c r="S15" i="20" s="1"/>
  <c r="T15" i="20" s="1"/>
  <c r="C11" i="20"/>
  <c r="AE11" i="20" s="1"/>
  <c r="AE10" i="20"/>
  <c r="AG8" i="20"/>
  <c r="AH8" i="20" s="1"/>
  <c r="Z14" i="20"/>
  <c r="K15" i="20"/>
  <c r="J16" i="20" s="1"/>
  <c r="K16" i="20" s="1"/>
  <c r="W16" i="20"/>
  <c r="Z15" i="20"/>
  <c r="AA15" i="20" s="1"/>
  <c r="X18" i="20"/>
  <c r="X19" i="20" s="1"/>
  <c r="E6" i="20"/>
  <c r="F6" i="20" s="1"/>
  <c r="E8" i="20"/>
  <c r="F8" i="20" s="1"/>
  <c r="B10" i="20"/>
  <c r="AD10" i="20" s="1"/>
  <c r="D10" i="20"/>
  <c r="P16" i="20" l="1"/>
  <c r="P18" i="20" s="1"/>
  <c r="Q16" i="20"/>
  <c r="R16" i="20" s="1"/>
  <c r="R18" i="20" s="1"/>
  <c r="L15" i="20"/>
  <c r="M15" i="20" s="1"/>
  <c r="I16" i="20"/>
  <c r="I18" i="20" s="1"/>
  <c r="D11" i="20"/>
  <c r="AF10" i="20"/>
  <c r="AG10" i="20" s="1"/>
  <c r="Y18" i="20"/>
  <c r="Y19" i="20" s="1"/>
  <c r="X20" i="20" s="1"/>
  <c r="Y20" i="20" s="1"/>
  <c r="W18" i="20"/>
  <c r="Z16" i="20"/>
  <c r="AA16" i="20" s="1"/>
  <c r="J18" i="20"/>
  <c r="J19" i="20" s="1"/>
  <c r="E10" i="20"/>
  <c r="B11" i="20"/>
  <c r="AD11" i="20" s="1"/>
  <c r="S16" i="20" l="1"/>
  <c r="T16" i="20" s="1"/>
  <c r="P19" i="20"/>
  <c r="Q18" i="20"/>
  <c r="Q19" i="20" s="1"/>
  <c r="Z18" i="20"/>
  <c r="S18" i="20"/>
  <c r="C12" i="20"/>
  <c r="D12" i="20" s="1"/>
  <c r="AF11" i="20"/>
  <c r="AG11" i="20" s="1"/>
  <c r="AH11" i="20" s="1"/>
  <c r="R19" i="20"/>
  <c r="X22" i="20"/>
  <c r="X23" i="20" s="1"/>
  <c r="W19" i="20"/>
  <c r="K18" i="20"/>
  <c r="L18" i="20" s="1"/>
  <c r="L16" i="20"/>
  <c r="M16" i="20" s="1"/>
  <c r="I19" i="20"/>
  <c r="B12" i="20"/>
  <c r="AD12" i="20" s="1"/>
  <c r="E11" i="20"/>
  <c r="F11" i="20" s="1"/>
  <c r="Q20" i="20" l="1"/>
  <c r="R20" i="20" s="1"/>
  <c r="R22" i="20" s="1"/>
  <c r="R23" i="20" s="1"/>
  <c r="S19" i="20"/>
  <c r="T19" i="20" s="1"/>
  <c r="P20" i="20"/>
  <c r="AE12" i="20"/>
  <c r="C14" i="20"/>
  <c r="W20" i="20"/>
  <c r="Z19" i="20"/>
  <c r="AA19" i="20" s="1"/>
  <c r="Y22" i="20"/>
  <c r="Y23" i="20" s="1"/>
  <c r="X24" i="20" s="1"/>
  <c r="Y24" i="20" s="1"/>
  <c r="K19" i="20"/>
  <c r="J20" i="20" s="1"/>
  <c r="K20" i="20" s="1"/>
  <c r="I20" i="20"/>
  <c r="B14" i="20"/>
  <c r="E12" i="20"/>
  <c r="F12" i="20" s="1"/>
  <c r="S20" i="20" l="1"/>
  <c r="T20" i="20" s="1"/>
  <c r="Q22" i="20"/>
  <c r="Q23" i="20" s="1"/>
  <c r="Q24" i="20" s="1"/>
  <c r="R24" i="20" s="1"/>
  <c r="P22" i="20"/>
  <c r="P23" i="20" s="1"/>
  <c r="L19" i="20"/>
  <c r="M19" i="20" s="1"/>
  <c r="AF12" i="20"/>
  <c r="AG12" i="20" s="1"/>
  <c r="AH12" i="20" s="1"/>
  <c r="D14" i="20"/>
  <c r="E14" i="20" s="1"/>
  <c r="AD14" i="20"/>
  <c r="C15" i="20"/>
  <c r="AE15" i="20" s="1"/>
  <c r="AE14" i="20"/>
  <c r="X26" i="20"/>
  <c r="X27" i="20" s="1"/>
  <c r="W22" i="20"/>
  <c r="Z22" i="20" s="1"/>
  <c r="Z20" i="20"/>
  <c r="AA20" i="20" s="1"/>
  <c r="I22" i="20"/>
  <c r="J22" i="20"/>
  <c r="J23" i="20" s="1"/>
  <c r="B15" i="20"/>
  <c r="AD15" i="20" s="1"/>
  <c r="Q26" i="20" l="1"/>
  <c r="Q27" i="20" s="1"/>
  <c r="W23" i="20"/>
  <c r="W24" i="20" s="1"/>
  <c r="P24" i="20"/>
  <c r="P26" i="20" s="1"/>
  <c r="S23" i="20"/>
  <c r="T23" i="20" s="1"/>
  <c r="S22" i="20"/>
  <c r="D15" i="20"/>
  <c r="E15" i="20" s="1"/>
  <c r="F15" i="20" s="1"/>
  <c r="AF14" i="20"/>
  <c r="AG14" i="20" s="1"/>
  <c r="Y26" i="20"/>
  <c r="Y27" i="20" s="1"/>
  <c r="X28" i="20" s="1"/>
  <c r="Y28" i="20" s="1"/>
  <c r="R26" i="20"/>
  <c r="R27" i="20" s="1"/>
  <c r="K22" i="20"/>
  <c r="K23" i="20" s="1"/>
  <c r="J24" i="20" s="1"/>
  <c r="K24" i="20" s="1"/>
  <c r="L20" i="20"/>
  <c r="M20" i="20" s="1"/>
  <c r="I23" i="20"/>
  <c r="S24" i="20" l="1"/>
  <c r="T24" i="20" s="1"/>
  <c r="Q28" i="20"/>
  <c r="R28" i="20" s="1"/>
  <c r="B16" i="20"/>
  <c r="AD16" i="20" s="1"/>
  <c r="L22" i="20"/>
  <c r="Z23" i="20"/>
  <c r="AA23" i="20" s="1"/>
  <c r="C16" i="20"/>
  <c r="D16" i="20" s="1"/>
  <c r="AF15" i="20"/>
  <c r="AG15" i="20" s="1"/>
  <c r="AH15" i="20" s="1"/>
  <c r="X30" i="20"/>
  <c r="X31" i="20" s="1"/>
  <c r="Z24" i="20"/>
  <c r="AA24" i="20" s="1"/>
  <c r="W26" i="20"/>
  <c r="Z26" i="20" s="1"/>
  <c r="S26" i="20"/>
  <c r="P27" i="20"/>
  <c r="J26" i="20"/>
  <c r="J27" i="20" s="1"/>
  <c r="I24" i="20"/>
  <c r="L23" i="20"/>
  <c r="M23" i="20" s="1"/>
  <c r="Q30" i="20" l="1"/>
  <c r="Q31" i="20" s="1"/>
  <c r="B18" i="20"/>
  <c r="AD18" i="20" s="1"/>
  <c r="AE16" i="20"/>
  <c r="C18" i="20"/>
  <c r="E16" i="20"/>
  <c r="F16" i="20" s="1"/>
  <c r="Y30" i="20"/>
  <c r="Y31" i="20" s="1"/>
  <c r="W27" i="20"/>
  <c r="P28" i="20"/>
  <c r="S27" i="20"/>
  <c r="T27" i="20" s="1"/>
  <c r="R30" i="20"/>
  <c r="R31" i="20" s="1"/>
  <c r="I26" i="20"/>
  <c r="I27" i="20" s="1"/>
  <c r="L24" i="20"/>
  <c r="M24" i="20" s="1"/>
  <c r="K26" i="20"/>
  <c r="K27" i="20" s="1"/>
  <c r="J28" i="20" s="1"/>
  <c r="K28" i="20" s="1"/>
  <c r="B19" i="20"/>
  <c r="AD19" i="20" s="1"/>
  <c r="AF16" i="20" l="1"/>
  <c r="AG16" i="20" s="1"/>
  <c r="AH16" i="20" s="1"/>
  <c r="D18" i="20"/>
  <c r="C19" i="20"/>
  <c r="AE19" i="20" s="1"/>
  <c r="AE18" i="20"/>
  <c r="Z27" i="20"/>
  <c r="AA27" i="20" s="1"/>
  <c r="W28" i="20"/>
  <c r="P30" i="20"/>
  <c r="S30" i="20" s="1"/>
  <c r="S28" i="20"/>
  <c r="T28" i="20" s="1"/>
  <c r="J30" i="20"/>
  <c r="J31" i="20" s="1"/>
  <c r="L26" i="20"/>
  <c r="I28" i="20"/>
  <c r="L27" i="20"/>
  <c r="M27" i="20" s="1"/>
  <c r="P31" i="20" l="1"/>
  <c r="S31" i="20" s="1"/>
  <c r="T31" i="20" s="1"/>
  <c r="D19" i="20"/>
  <c r="AF18" i="20"/>
  <c r="AG18" i="20" s="1"/>
  <c r="E18" i="20"/>
  <c r="Z28" i="20"/>
  <c r="AA28" i="20" s="1"/>
  <c r="W30" i="20"/>
  <c r="Z30" i="20" s="1"/>
  <c r="L28" i="20"/>
  <c r="M28" i="20" s="1"/>
  <c r="I30" i="20"/>
  <c r="K30" i="20"/>
  <c r="K31" i="20" s="1"/>
  <c r="C20" i="20" l="1"/>
  <c r="D20" i="20" s="1"/>
  <c r="AF19" i="20"/>
  <c r="AG19" i="20" s="1"/>
  <c r="AH19" i="20" s="1"/>
  <c r="E19" i="20"/>
  <c r="F19" i="20" s="1"/>
  <c r="B20" i="20"/>
  <c r="W31" i="20"/>
  <c r="Z31" i="20" s="1"/>
  <c r="AA31" i="20" s="1"/>
  <c r="L30" i="20"/>
  <c r="I31" i="20"/>
  <c r="L31" i="20" s="1"/>
  <c r="M31" i="20" s="1"/>
  <c r="AE20" i="20" l="1"/>
  <c r="C22" i="20"/>
  <c r="AD20" i="20"/>
  <c r="B22" i="20"/>
  <c r="E20" i="20"/>
  <c r="F20" i="20" s="1"/>
  <c r="AD22" i="20" l="1"/>
  <c r="B23" i="20"/>
  <c r="C23" i="20"/>
  <c r="AE23" i="20" s="1"/>
  <c r="AE22" i="20"/>
  <c r="AF20" i="20"/>
  <c r="AG20" i="20" s="1"/>
  <c r="AH20" i="20" s="1"/>
  <c r="D22" i="20"/>
  <c r="D23" i="20" l="1"/>
  <c r="B24" i="20" s="1"/>
  <c r="AF22" i="20"/>
  <c r="AG22" i="20" s="1"/>
  <c r="E22" i="20"/>
  <c r="AD23" i="20"/>
  <c r="AD24" i="20" l="1"/>
  <c r="B26" i="20"/>
  <c r="B27" i="20" s="1"/>
  <c r="AD27" i="20" s="1"/>
  <c r="E23" i="20"/>
  <c r="F23" i="20" s="1"/>
  <c r="C24" i="20"/>
  <c r="D24" i="20" s="1"/>
  <c r="AF23" i="20"/>
  <c r="AG23" i="20" s="1"/>
  <c r="AH23" i="20" s="1"/>
  <c r="AE24" i="20" l="1"/>
  <c r="E24" i="20"/>
  <c r="F24" i="20" s="1"/>
  <c r="C26" i="20"/>
  <c r="AE26" i="20" s="1"/>
  <c r="AD26" i="20"/>
  <c r="C27" i="20" l="1"/>
  <c r="AE27" i="20" s="1"/>
  <c r="AF24" i="20"/>
  <c r="AG24" i="20" s="1"/>
  <c r="AH24" i="20" s="1"/>
  <c r="D26" i="20"/>
  <c r="D27" i="20" l="1"/>
  <c r="AF26" i="20"/>
  <c r="AG26" i="20" s="1"/>
  <c r="E26" i="20"/>
  <c r="C28" i="20" l="1"/>
  <c r="D28" i="20" s="1"/>
  <c r="AF27" i="20"/>
  <c r="AG27" i="20" s="1"/>
  <c r="AH27" i="20" s="1"/>
  <c r="B28" i="20"/>
  <c r="E27" i="20"/>
  <c r="F27" i="20" s="1"/>
  <c r="AD28" i="20" l="1"/>
  <c r="B30" i="20"/>
  <c r="B31" i="20" s="1"/>
  <c r="AE28" i="20"/>
  <c r="C30" i="20"/>
  <c r="D30" i="20" l="1"/>
  <c r="E30" i="20" s="1"/>
  <c r="AF28" i="20"/>
  <c r="AG28" i="20" s="1"/>
  <c r="AH28" i="20" s="1"/>
  <c r="C31" i="20"/>
  <c r="AE31" i="20" s="1"/>
  <c r="AE30" i="20"/>
  <c r="AD31" i="20"/>
  <c r="E28" i="20"/>
  <c r="F28" i="20" s="1"/>
  <c r="AD30" i="20"/>
  <c r="D31" i="20" l="1"/>
  <c r="AF30" i="20"/>
  <c r="AG30" i="20" s="1"/>
  <c r="AF31" i="20" l="1"/>
  <c r="AG31" i="20" s="1"/>
  <c r="AH31" i="20" s="1"/>
  <c r="E31" i="20"/>
  <c r="F31" i="20" s="1"/>
</calcChain>
</file>

<file path=xl/sharedStrings.xml><?xml version="1.0" encoding="utf-8"?>
<sst xmlns="http://schemas.openxmlformats.org/spreadsheetml/2006/main" count="166" uniqueCount="40">
  <si>
    <t>Stags</t>
  </si>
  <si>
    <t>Hinds</t>
  </si>
  <si>
    <t>Calves</t>
  </si>
  <si>
    <t>Total</t>
  </si>
  <si>
    <t>Density</t>
  </si>
  <si>
    <t>2025/26 cull</t>
  </si>
  <si>
    <t>2025 Spring Population</t>
  </si>
  <si>
    <t>2025 Summer Population</t>
  </si>
  <si>
    <t>2026 Mortality</t>
  </si>
  <si>
    <t>2026 Spring Population</t>
  </si>
  <si>
    <t>2026 Summer Population</t>
  </si>
  <si>
    <t>2026/27 cull</t>
  </si>
  <si>
    <t>2027 Mortality</t>
  </si>
  <si>
    <t>2027 Spring Population</t>
  </si>
  <si>
    <t>2027 Summer Population</t>
  </si>
  <si>
    <t>2027/28 cull</t>
  </si>
  <si>
    <t>2028 Mortality</t>
  </si>
  <si>
    <t>2028 Spring Population</t>
  </si>
  <si>
    <t xml:space="preserve"> </t>
  </si>
  <si>
    <t>Zone 1</t>
  </si>
  <si>
    <t>Five year population projection</t>
  </si>
  <si>
    <t>2028 Summer Population</t>
  </si>
  <si>
    <t>2028/29 cull</t>
  </si>
  <si>
    <t>2029 Mortality</t>
  </si>
  <si>
    <t>2029 Spring Population</t>
  </si>
  <si>
    <t>2029 Summer Population</t>
  </si>
  <si>
    <t>2029/30 cull</t>
  </si>
  <si>
    <t>2030 Mortality</t>
  </si>
  <si>
    <t>2030 Spring Population</t>
  </si>
  <si>
    <t>2030 Summer Population</t>
  </si>
  <si>
    <t>2030/31 cull</t>
  </si>
  <si>
    <t>2031 Mortality</t>
  </si>
  <si>
    <t>2031 Spring Population</t>
  </si>
  <si>
    <t>Zone 2</t>
  </si>
  <si>
    <t>Zone 3</t>
  </si>
  <si>
    <t>Zone 4</t>
  </si>
  <si>
    <t>Zone ALL</t>
  </si>
  <si>
    <t>Five year population projection @ 38% recruitment</t>
  </si>
  <si>
    <t>Five year population projection @ 50% recruitment</t>
  </si>
  <si>
    <t>2025 More Spring deer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</si>
</sst>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0" fillId="2" borderId="4" xfId="0" applyNumberForma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1" fillId="3" borderId="6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0" fillId="3" borderId="0" xfId="0" applyFill="1"/>
    <xf numFmtId="0" fontId="1" fillId="2" borderId="6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/>
    </xf>
    <xf numFmtId="0" fontId="1" fillId="4" borderId="6" xfId="0" applyFont="1" applyFill="1" applyBorder="1" applyAlignment="1">
      <alignment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H31"/>
  <sheetViews>
    <sheetView tabSelected="1" workbookViewId="0">
      <selection activeCell="AB29" sqref="AB29"/>
    </sheetView>
  </sheetViews>
  <sheetFormatPr defaultRowHeight="14" x14ac:dyDescent="0.3"/>
  <cols>
    <col min="1" max="1" width="25.58203125" customWidth="1"/>
    <col min="8" max="8" width="25.58203125" customWidth="1"/>
    <col min="15" max="15" width="25.58203125" customWidth="1"/>
    <col min="22" max="22" width="25.58203125" customWidth="1"/>
    <col min="29" max="29" width="25.58203125" customWidth="1"/>
  </cols>
  <sheetData>
    <row r="2" spans="1:34" ht="18" x14ac:dyDescent="0.4">
      <c r="A2" s="13" t="s">
        <v>19</v>
      </c>
      <c r="H2" s="13" t="s">
        <v>33</v>
      </c>
      <c r="O2" s="13" t="s">
        <v>34</v>
      </c>
      <c r="V2" s="13" t="s">
        <v>35</v>
      </c>
      <c r="AC2" s="13" t="s">
        <v>36</v>
      </c>
    </row>
    <row r="4" spans="1:34" ht="18" x14ac:dyDescent="0.4">
      <c r="A4" s="13" t="s">
        <v>37</v>
      </c>
      <c r="H4" s="13" t="s">
        <v>38</v>
      </c>
      <c r="O4" s="13" t="s">
        <v>38</v>
      </c>
      <c r="V4" s="13" t="s">
        <v>38</v>
      </c>
      <c r="AC4" s="13" t="s">
        <v>20</v>
      </c>
    </row>
    <row r="5" spans="1:34" x14ac:dyDescent="0.3">
      <c r="A5" s="14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H5" s="14"/>
      <c r="I5" s="2" t="s">
        <v>0</v>
      </c>
      <c r="J5" s="2" t="s">
        <v>1</v>
      </c>
      <c r="K5" s="2" t="s">
        <v>2</v>
      </c>
      <c r="L5" s="2" t="s">
        <v>3</v>
      </c>
      <c r="M5" s="2" t="s">
        <v>4</v>
      </c>
      <c r="O5" s="14"/>
      <c r="P5" s="2" t="s">
        <v>0</v>
      </c>
      <c r="Q5" s="2" t="s">
        <v>1</v>
      </c>
      <c r="R5" s="2" t="s">
        <v>2</v>
      </c>
      <c r="S5" s="2" t="s">
        <v>3</v>
      </c>
      <c r="T5" s="2" t="s">
        <v>4</v>
      </c>
      <c r="V5" s="14"/>
      <c r="W5" s="2" t="s">
        <v>0</v>
      </c>
      <c r="X5" s="2" t="s">
        <v>1</v>
      </c>
      <c r="Y5" s="2" t="s">
        <v>2</v>
      </c>
      <c r="Z5" s="2" t="s">
        <v>3</v>
      </c>
      <c r="AA5" s="2" t="s">
        <v>4</v>
      </c>
      <c r="AC5" s="14"/>
      <c r="AD5" s="2" t="s">
        <v>0</v>
      </c>
      <c r="AE5" s="2" t="s">
        <v>1</v>
      </c>
      <c r="AF5" s="2" t="s">
        <v>2</v>
      </c>
      <c r="AG5" s="2" t="s">
        <v>3</v>
      </c>
      <c r="AH5" s="2" t="s">
        <v>4</v>
      </c>
    </row>
    <row r="6" spans="1:34" ht="14.5" x14ac:dyDescent="0.35">
      <c r="A6" s="11" t="s">
        <v>6</v>
      </c>
      <c r="B6" s="12">
        <v>2006</v>
      </c>
      <c r="C6" s="12">
        <v>2260</v>
      </c>
      <c r="D6" s="12">
        <v>654</v>
      </c>
      <c r="E6" s="3">
        <f t="shared" ref="E6" si="0">SUM(B6:D6)</f>
        <v>4920</v>
      </c>
      <c r="F6" s="4">
        <f>(E6/279.71)</f>
        <v>17.589646419505918</v>
      </c>
      <c r="H6" s="11" t="s">
        <v>6</v>
      </c>
      <c r="I6" s="12">
        <v>26</v>
      </c>
      <c r="J6" s="12">
        <v>149</v>
      </c>
      <c r="K6" s="12">
        <v>38</v>
      </c>
      <c r="L6" s="3">
        <f t="shared" ref="L6:L7" si="1">SUM(I6:K6)</f>
        <v>213</v>
      </c>
      <c r="M6" s="4">
        <f>(L6/70.59)</f>
        <v>3.0174245643858901</v>
      </c>
      <c r="O6" s="11" t="s">
        <v>6</v>
      </c>
      <c r="P6" s="12">
        <v>349</v>
      </c>
      <c r="Q6" s="12">
        <v>500</v>
      </c>
      <c r="R6" s="12">
        <v>211</v>
      </c>
      <c r="S6" s="3">
        <f t="shared" ref="S6:S7" si="2">SUM(P6:R6)</f>
        <v>1060</v>
      </c>
      <c r="T6" s="4">
        <f>(S6/54.24)</f>
        <v>19.54277286135693</v>
      </c>
      <c r="V6" s="11" t="s">
        <v>6</v>
      </c>
      <c r="W6" s="12">
        <v>377</v>
      </c>
      <c r="X6" s="12">
        <v>153</v>
      </c>
      <c r="Y6" s="12">
        <v>41</v>
      </c>
      <c r="Z6" s="3">
        <f t="shared" ref="Z6:Z7" si="3">SUM(W6:Y6)</f>
        <v>571</v>
      </c>
      <c r="AA6" s="4">
        <f>(Z6/54.18)</f>
        <v>10.538944259874492</v>
      </c>
      <c r="AC6" s="11" t="s">
        <v>6</v>
      </c>
      <c r="AD6" s="12">
        <f>(B6+I6+P6+W6)</f>
        <v>2758</v>
      </c>
      <c r="AE6" s="12">
        <f t="shared" ref="AE6:AF6" si="4">(C6+J6+Q6+X6)</f>
        <v>3062</v>
      </c>
      <c r="AF6" s="12">
        <f t="shared" si="4"/>
        <v>944</v>
      </c>
      <c r="AG6" s="3">
        <f t="shared" ref="AG6" si="5">SUM(AD6:AF6)</f>
        <v>6764</v>
      </c>
      <c r="AH6" s="4">
        <f>(AG6/458.72)</f>
        <v>14.745378444366933</v>
      </c>
    </row>
    <row r="7" spans="1:34" ht="14.5" x14ac:dyDescent="0.35">
      <c r="A7" s="15" t="s">
        <v>39</v>
      </c>
      <c r="B7" s="16">
        <f>(B6*1.12)</f>
        <v>2246.7200000000003</v>
      </c>
      <c r="C7" s="16">
        <f>(C6*1.2)</f>
        <v>2712</v>
      </c>
      <c r="D7" s="17">
        <f>(C7*0.38)</f>
        <v>1030.56</v>
      </c>
      <c r="E7" s="18">
        <f t="shared" ref="E7" si="6">SUM(B7:D7)</f>
        <v>5989.2800000000007</v>
      </c>
      <c r="F7" s="4">
        <f>(E7/279.71)</f>
        <v>21.412462908011872</v>
      </c>
      <c r="H7" s="15" t="s">
        <v>39</v>
      </c>
      <c r="I7" s="16">
        <f>(I6*1.12)</f>
        <v>29.120000000000005</v>
      </c>
      <c r="J7" s="16">
        <f>(J6*1.2)</f>
        <v>178.79999999999998</v>
      </c>
      <c r="K7" s="17">
        <f>(J7*0.38)</f>
        <v>67.943999999999988</v>
      </c>
      <c r="L7" s="18">
        <f t="shared" si="1"/>
        <v>275.86399999999998</v>
      </c>
      <c r="M7" s="4">
        <f>(L7/70.59)</f>
        <v>3.9079756339424843</v>
      </c>
      <c r="O7" s="15" t="s">
        <v>39</v>
      </c>
      <c r="P7" s="16">
        <f>(P6*1.12)</f>
        <v>390.88000000000005</v>
      </c>
      <c r="Q7" s="16">
        <f>(Q6*1.2)</f>
        <v>600</v>
      </c>
      <c r="R7" s="17">
        <f>(Q7*0.38)</f>
        <v>228</v>
      </c>
      <c r="S7" s="18">
        <f t="shared" si="2"/>
        <v>1218.8800000000001</v>
      </c>
      <c r="T7" s="4">
        <f>(S7/54.24)</f>
        <v>22.471976401179941</v>
      </c>
      <c r="V7" s="15" t="s">
        <v>39</v>
      </c>
      <c r="W7" s="16">
        <f>(W6*1.12)</f>
        <v>422.24000000000007</v>
      </c>
      <c r="X7" s="16">
        <f>(X6*1.2)</f>
        <v>183.6</v>
      </c>
      <c r="Y7" s="17">
        <f>(X7*0.38)</f>
        <v>69.768000000000001</v>
      </c>
      <c r="Z7" s="18">
        <f t="shared" si="3"/>
        <v>675.60800000000006</v>
      </c>
      <c r="AA7" s="4">
        <f>(Z7/54.18)</f>
        <v>12.469693613879661</v>
      </c>
      <c r="AC7" s="15" t="s">
        <v>39</v>
      </c>
      <c r="AD7" s="25">
        <f>(B7+I7+P7+W7)</f>
        <v>3088.9600000000005</v>
      </c>
      <c r="AE7" s="25">
        <f t="shared" ref="AE7" si="7">(C7+J7+Q7+X7)</f>
        <v>3674.4</v>
      </c>
      <c r="AF7" s="25">
        <f t="shared" ref="AF7" si="8">(D7+K7+R7+Y7)</f>
        <v>1396.2719999999999</v>
      </c>
      <c r="AG7" s="18">
        <f t="shared" ref="AG7" si="9">SUM(AD7:AF7)</f>
        <v>8159.6320000000005</v>
      </c>
      <c r="AH7" s="4">
        <f>(AG7/458.72)</f>
        <v>17.787826996860829</v>
      </c>
    </row>
    <row r="8" spans="1:34" ht="14.5" x14ac:dyDescent="0.35">
      <c r="A8" s="5" t="s">
        <v>7</v>
      </c>
      <c r="B8" s="8">
        <f>B7+(0.5*D7)</f>
        <v>2762</v>
      </c>
      <c r="C8" s="8">
        <f>C7+(0.5*D7)</f>
        <v>3227.2799999999997</v>
      </c>
      <c r="D8" s="9">
        <f>C8*0.38</f>
        <v>1226.3663999999999</v>
      </c>
      <c r="E8" s="7">
        <f t="shared" ref="E8" si="10">SUM(B8:D8)</f>
        <v>7215.6463999999996</v>
      </c>
      <c r="F8" s="4">
        <f>(E8/279.71)</f>
        <v>25.796883915483896</v>
      </c>
      <c r="H8" s="5" t="s">
        <v>7</v>
      </c>
      <c r="I8" s="8">
        <f>I7+(0.5*K7)</f>
        <v>63.091999999999999</v>
      </c>
      <c r="J8" s="8">
        <f>J7+(0.5*K7)</f>
        <v>212.77199999999999</v>
      </c>
      <c r="K8" s="9">
        <f>J8*0.5</f>
        <v>106.386</v>
      </c>
      <c r="L8" s="7">
        <f t="shared" ref="L8" si="11">SUM(I8:K8)</f>
        <v>382.25</v>
      </c>
      <c r="M8" s="4">
        <f>(L8/70.59)</f>
        <v>5.4150729565094204</v>
      </c>
      <c r="O8" s="5" t="s">
        <v>7</v>
      </c>
      <c r="P8" s="8">
        <f>P7+(0.5*R7)</f>
        <v>504.88000000000005</v>
      </c>
      <c r="Q8" s="8">
        <f>Q7+(0.5*R7)</f>
        <v>714</v>
      </c>
      <c r="R8" s="9">
        <f>Q8*0.5</f>
        <v>357</v>
      </c>
      <c r="S8" s="7">
        <f t="shared" ref="S8" si="12">SUM(P8:R8)</f>
        <v>1575.88</v>
      </c>
      <c r="T8" s="4">
        <f>(S8/54.24)</f>
        <v>29.053834808259587</v>
      </c>
      <c r="V8" s="5" t="s">
        <v>7</v>
      </c>
      <c r="W8" s="8">
        <f>W7+(0.5*Y7)</f>
        <v>457.12400000000008</v>
      </c>
      <c r="X8" s="8">
        <f>X7+(0.5*Y7)</f>
        <v>218.48399999999998</v>
      </c>
      <c r="Y8" s="9">
        <f>X8*0.5</f>
        <v>109.24199999999999</v>
      </c>
      <c r="Z8" s="7">
        <f t="shared" ref="Z8" si="13">SUM(W8:Y8)</f>
        <v>784.85</v>
      </c>
      <c r="AA8" s="4">
        <f>(Z8/54.18)</f>
        <v>14.485972683647102</v>
      </c>
      <c r="AC8" s="5" t="s">
        <v>7</v>
      </c>
      <c r="AD8" s="24">
        <f t="shared" ref="AD8:AD31" si="14">(B8+I8+P8+W8)</f>
        <v>3787.0960000000005</v>
      </c>
      <c r="AE8" s="24">
        <f t="shared" ref="AE8:AE31" si="15">(C8+J8+Q8+X8)</f>
        <v>4372.5360000000001</v>
      </c>
      <c r="AF8" s="24">
        <f t="shared" ref="AF8:AF31" si="16">(D8+K8+R8+Y8)</f>
        <v>1798.9943999999998</v>
      </c>
      <c r="AG8" s="7">
        <f t="shared" ref="AG8" si="17">SUM(AD8:AF8)</f>
        <v>9958.626400000001</v>
      </c>
      <c r="AH8" s="4">
        <f>(AG8/458.72)</f>
        <v>21.709597139867459</v>
      </c>
    </row>
    <row r="9" spans="1:34" x14ac:dyDescent="0.3">
      <c r="A9" s="19" t="s">
        <v>5</v>
      </c>
      <c r="B9" s="20">
        <v>350</v>
      </c>
      <c r="C9" s="20">
        <v>600</v>
      </c>
      <c r="D9" s="21">
        <v>200</v>
      </c>
      <c r="E9" s="22">
        <f>(B9+C9+D9)</f>
        <v>1150</v>
      </c>
      <c r="F9" s="10"/>
      <c r="G9" s="23" t="s">
        <v>18</v>
      </c>
      <c r="H9" s="19" t="s">
        <v>5</v>
      </c>
      <c r="I9" s="20">
        <v>63</v>
      </c>
      <c r="J9" s="20">
        <v>213</v>
      </c>
      <c r="K9" s="21">
        <v>106</v>
      </c>
      <c r="L9" s="22">
        <f>(I9+J9+K9)</f>
        <v>382</v>
      </c>
      <c r="M9" s="10"/>
      <c r="O9" s="19" t="s">
        <v>5</v>
      </c>
      <c r="P9" s="20">
        <v>80</v>
      </c>
      <c r="Q9" s="20">
        <v>200</v>
      </c>
      <c r="R9" s="21">
        <v>65</v>
      </c>
      <c r="S9" s="22">
        <f>(P9+Q9+R9)</f>
        <v>345</v>
      </c>
      <c r="T9" s="10"/>
      <c r="V9" s="19" t="s">
        <v>5</v>
      </c>
      <c r="W9" s="20">
        <v>50</v>
      </c>
      <c r="X9" s="20">
        <v>50</v>
      </c>
      <c r="Y9" s="21">
        <v>20</v>
      </c>
      <c r="Z9" s="22">
        <f>(W9+X9+Y9)</f>
        <v>120</v>
      </c>
      <c r="AA9" s="10"/>
      <c r="AC9" s="19" t="s">
        <v>5</v>
      </c>
      <c r="AD9" s="20">
        <f t="shared" si="14"/>
        <v>543</v>
      </c>
      <c r="AE9" s="20">
        <f t="shared" si="15"/>
        <v>1063</v>
      </c>
      <c r="AF9" s="20">
        <f t="shared" si="16"/>
        <v>391</v>
      </c>
      <c r="AG9" s="22">
        <f>(AD9+AE9+AF9)</f>
        <v>1997</v>
      </c>
      <c r="AH9" s="10"/>
    </row>
    <row r="10" spans="1:34" x14ac:dyDescent="0.3">
      <c r="A10" s="5" t="s">
        <v>8</v>
      </c>
      <c r="B10" s="6">
        <f>B8*0.02</f>
        <v>55.24</v>
      </c>
      <c r="C10" s="6">
        <f>C8*0.02</f>
        <v>64.545599999999993</v>
      </c>
      <c r="D10" s="1">
        <f>D8*0.06</f>
        <v>73.581983999999991</v>
      </c>
      <c r="E10" s="7">
        <f t="shared" ref="E10" si="18">SUM(B10:D10)</f>
        <v>193.36758399999997</v>
      </c>
      <c r="F10" s="10"/>
      <c r="H10" s="5" t="s">
        <v>8</v>
      </c>
      <c r="I10" s="6">
        <f>I8*0.02</f>
        <v>1.2618400000000001</v>
      </c>
      <c r="J10" s="6">
        <f>J8*0.02</f>
        <v>4.2554400000000001</v>
      </c>
      <c r="K10" s="1">
        <f>K8*0.06</f>
        <v>6.3831599999999993</v>
      </c>
      <c r="L10" s="7">
        <f t="shared" ref="L10" si="19">SUM(I10:K10)</f>
        <v>11.90044</v>
      </c>
      <c r="M10" s="10"/>
      <c r="O10" s="5" t="s">
        <v>8</v>
      </c>
      <c r="P10" s="6">
        <f>P8*0.02</f>
        <v>10.097600000000002</v>
      </c>
      <c r="Q10" s="6">
        <f>Q8*0.02</f>
        <v>14.280000000000001</v>
      </c>
      <c r="R10" s="1">
        <f>R8*0.06</f>
        <v>21.419999999999998</v>
      </c>
      <c r="S10" s="7">
        <f t="shared" ref="S10" si="20">SUM(P10:R10)</f>
        <v>45.797600000000003</v>
      </c>
      <c r="T10" s="10"/>
      <c r="V10" s="5" t="s">
        <v>8</v>
      </c>
      <c r="W10" s="6">
        <f>W8*0.02</f>
        <v>9.1424800000000026</v>
      </c>
      <c r="X10" s="6">
        <f>X8*0.02</f>
        <v>4.3696799999999998</v>
      </c>
      <c r="Y10" s="1">
        <f>Y8*0.06</f>
        <v>6.5545199999999992</v>
      </c>
      <c r="Z10" s="7">
        <f t="shared" ref="Z10" si="21">SUM(W10:Y10)</f>
        <v>20.066680000000002</v>
      </c>
      <c r="AA10" s="10"/>
      <c r="AC10" s="5" t="s">
        <v>8</v>
      </c>
      <c r="AD10" s="24">
        <f t="shared" si="14"/>
        <v>75.741920000000007</v>
      </c>
      <c r="AE10" s="24">
        <f t="shared" si="15"/>
        <v>87.450720000000004</v>
      </c>
      <c r="AF10" s="24">
        <f t="shared" si="16"/>
        <v>107.93966399999999</v>
      </c>
      <c r="AG10" s="7">
        <f t="shared" ref="AG10" si="22">SUM(AD10:AF10)</f>
        <v>271.13230399999998</v>
      </c>
      <c r="AH10" s="10"/>
    </row>
    <row r="11" spans="1:34" ht="14.5" x14ac:dyDescent="0.35">
      <c r="A11" s="11" t="s">
        <v>9</v>
      </c>
      <c r="B11" s="12">
        <f>B8-(B9+B10)</f>
        <v>2356.7600000000002</v>
      </c>
      <c r="C11" s="12">
        <f>C8-(C9+C10)</f>
        <v>2562.7343999999998</v>
      </c>
      <c r="D11" s="12">
        <f>D8-(D9+D10)</f>
        <v>952.78441599999996</v>
      </c>
      <c r="E11" s="3">
        <f t="shared" ref="E11" si="23">SUM(B11:D11)</f>
        <v>5872.278816</v>
      </c>
      <c r="F11" s="4">
        <f t="shared" ref="F11:F12" si="24">(E11/279.71)</f>
        <v>20.994168302885132</v>
      </c>
      <c r="H11" s="11" t="s">
        <v>9</v>
      </c>
      <c r="I11" s="12">
        <f>I8-(I9+I10)</f>
        <v>-1.1698400000000078</v>
      </c>
      <c r="J11" s="12">
        <f>J8-(J9+J10)</f>
        <v>-4.4834400000000016</v>
      </c>
      <c r="K11" s="12">
        <f>K8-(K9+K10)</f>
        <v>-5.997160000000008</v>
      </c>
      <c r="L11" s="3">
        <f t="shared" ref="L11" si="25">SUM(I11:K11)</f>
        <v>-11.650440000000017</v>
      </c>
      <c r="M11" s="4">
        <f t="shared" ref="M11:M12" si="26">(L11/70.59)</f>
        <v>-0.16504377390565259</v>
      </c>
      <c r="O11" s="11" t="s">
        <v>9</v>
      </c>
      <c r="P11" s="12">
        <f>P8-(P9+P10)</f>
        <v>414.78240000000005</v>
      </c>
      <c r="Q11" s="12">
        <f>Q8-(Q9+Q10)</f>
        <v>499.72</v>
      </c>
      <c r="R11" s="12">
        <f>R8-(R9+R10)</f>
        <v>270.58</v>
      </c>
      <c r="S11" s="3">
        <f t="shared" ref="S11" si="27">SUM(P11:R11)</f>
        <v>1185.0824</v>
      </c>
      <c r="T11" s="4">
        <f t="shared" ref="T11:T12" si="28">(S11/54.24)</f>
        <v>21.848864306784659</v>
      </c>
      <c r="V11" s="11" t="s">
        <v>9</v>
      </c>
      <c r="W11" s="12">
        <f>W8-(W9+W10)</f>
        <v>397.98152000000005</v>
      </c>
      <c r="X11" s="12">
        <f>X8-(X9+X10)</f>
        <v>164.11431999999996</v>
      </c>
      <c r="Y11" s="12">
        <f>Y8-(Y9+Y10)</f>
        <v>82.687479999999994</v>
      </c>
      <c r="Z11" s="3">
        <f t="shared" ref="Z11" si="29">SUM(W11:Y11)</f>
        <v>644.78332</v>
      </c>
      <c r="AA11" s="4">
        <f t="shared" ref="AA11:AA12" si="30">(Z11/54.18)</f>
        <v>11.900762643041713</v>
      </c>
      <c r="AC11" s="11" t="s">
        <v>9</v>
      </c>
      <c r="AD11" s="12">
        <f t="shared" si="14"/>
        <v>3168.3540800000001</v>
      </c>
      <c r="AE11" s="12">
        <f t="shared" si="15"/>
        <v>3222.0852799999998</v>
      </c>
      <c r="AF11" s="12">
        <f t="shared" si="16"/>
        <v>1300.054736</v>
      </c>
      <c r="AG11" s="3">
        <f t="shared" ref="AG11" si="31">SUM(AD11:AF11)</f>
        <v>7690.4940960000004</v>
      </c>
      <c r="AH11" s="4">
        <f t="shared" ref="AH11:AH12" si="32">(AG11/458.72)</f>
        <v>16.765116184164633</v>
      </c>
    </row>
    <row r="12" spans="1:34" ht="14.5" x14ac:dyDescent="0.35">
      <c r="A12" s="5" t="s">
        <v>10</v>
      </c>
      <c r="B12" s="8">
        <f>B11+(0.5*D11)</f>
        <v>2833.1522080000004</v>
      </c>
      <c r="C12" s="8">
        <f>C11+(0.5*D11)</f>
        <v>3039.1266079999996</v>
      </c>
      <c r="D12" s="9">
        <f>C12*0.38</f>
        <v>1154.8681110399998</v>
      </c>
      <c r="E12" s="7">
        <f t="shared" ref="E12" si="33">SUM(B12:D12)</f>
        <v>7027.1469270399994</v>
      </c>
      <c r="F12" s="4">
        <f t="shared" si="24"/>
        <v>25.122973533445354</v>
      </c>
      <c r="H12" s="5" t="s">
        <v>10</v>
      </c>
      <c r="I12" s="8">
        <f>I11+(0.5*K11)</f>
        <v>-4.1684200000000118</v>
      </c>
      <c r="J12" s="8">
        <f>J11+(0.5*K11)</f>
        <v>-7.4820200000000057</v>
      </c>
      <c r="K12" s="9">
        <f>J12*0.5</f>
        <v>-3.7410100000000028</v>
      </c>
      <c r="L12" s="7">
        <f t="shared" ref="L12" si="34">SUM(I12:K12)</f>
        <v>-15.39145000000002</v>
      </c>
      <c r="M12" s="4">
        <f t="shared" si="26"/>
        <v>-0.21804009066440033</v>
      </c>
      <c r="O12" s="5" t="s">
        <v>10</v>
      </c>
      <c r="P12" s="8">
        <f>P11+(0.5*R11)</f>
        <v>550.07240000000002</v>
      </c>
      <c r="Q12" s="8">
        <f>Q11+(0.5*R11)</f>
        <v>635.01</v>
      </c>
      <c r="R12" s="9">
        <f>Q12*0.5</f>
        <v>317.505</v>
      </c>
      <c r="S12" s="7">
        <f t="shared" ref="S12" si="35">SUM(P12:R12)</f>
        <v>1502.5873999999999</v>
      </c>
      <c r="T12" s="4">
        <f t="shared" si="28"/>
        <v>27.702570058997047</v>
      </c>
      <c r="V12" s="5" t="s">
        <v>10</v>
      </c>
      <c r="W12" s="8">
        <f>W11+(0.5*Y11)</f>
        <v>439.32526000000007</v>
      </c>
      <c r="X12" s="8">
        <f>X11+(0.5*Y11)</f>
        <v>205.45805999999996</v>
      </c>
      <c r="Y12" s="9">
        <f>X12*0.5</f>
        <v>102.72902999999998</v>
      </c>
      <c r="Z12" s="7">
        <f t="shared" ref="Z12" si="36">SUM(W12:Y12)</f>
        <v>747.51234999999997</v>
      </c>
      <c r="AA12" s="4">
        <f t="shared" si="30"/>
        <v>13.796831856773716</v>
      </c>
      <c r="AC12" s="5" t="s">
        <v>10</v>
      </c>
      <c r="AD12" s="24">
        <f t="shared" si="14"/>
        <v>3818.3814480000005</v>
      </c>
      <c r="AE12" s="24">
        <f t="shared" si="15"/>
        <v>3872.1126479999994</v>
      </c>
      <c r="AF12" s="24">
        <f t="shared" si="16"/>
        <v>1571.3611310399997</v>
      </c>
      <c r="AG12" s="7">
        <f t="shared" ref="AG12" si="37">SUM(AD12:AF12)</f>
        <v>9261.8552270399996</v>
      </c>
      <c r="AH12" s="4">
        <f t="shared" si="32"/>
        <v>20.190650564701777</v>
      </c>
    </row>
    <row r="13" spans="1:34" x14ac:dyDescent="0.3">
      <c r="A13" s="19" t="s">
        <v>11</v>
      </c>
      <c r="B13" s="20">
        <v>350</v>
      </c>
      <c r="C13" s="20">
        <v>600</v>
      </c>
      <c r="D13" s="21">
        <v>200</v>
      </c>
      <c r="E13" s="22">
        <f t="shared" ref="E13" si="38">SUM(B13:D13)</f>
        <v>1150</v>
      </c>
      <c r="F13" s="10"/>
      <c r="H13" s="19" t="s">
        <v>11</v>
      </c>
      <c r="I13" s="20">
        <v>0</v>
      </c>
      <c r="J13" s="20">
        <v>0</v>
      </c>
      <c r="K13" s="21">
        <v>0</v>
      </c>
      <c r="L13" s="22">
        <f t="shared" ref="L13" si="39">SUM(I13:K13)</f>
        <v>0</v>
      </c>
      <c r="M13" s="10"/>
      <c r="O13" s="19" t="s">
        <v>11</v>
      </c>
      <c r="P13" s="20">
        <v>80</v>
      </c>
      <c r="Q13" s="20">
        <v>180</v>
      </c>
      <c r="R13" s="21">
        <v>60</v>
      </c>
      <c r="S13" s="22">
        <f t="shared" ref="S13" si="40">SUM(P13:R13)</f>
        <v>320</v>
      </c>
      <c r="T13" s="10"/>
      <c r="V13" s="19" t="s">
        <v>11</v>
      </c>
      <c r="W13" s="20">
        <v>50</v>
      </c>
      <c r="X13" s="20">
        <v>50</v>
      </c>
      <c r="Y13" s="21">
        <v>20</v>
      </c>
      <c r="Z13" s="22">
        <f t="shared" ref="Z13" si="41">SUM(W13:Y13)</f>
        <v>120</v>
      </c>
      <c r="AA13" s="10"/>
      <c r="AC13" s="19" t="s">
        <v>11</v>
      </c>
      <c r="AD13" s="20">
        <f t="shared" si="14"/>
        <v>480</v>
      </c>
      <c r="AE13" s="20">
        <f t="shared" si="15"/>
        <v>830</v>
      </c>
      <c r="AF13" s="20">
        <f t="shared" si="16"/>
        <v>280</v>
      </c>
      <c r="AG13" s="22">
        <f t="shared" ref="AG13" si="42">SUM(AD13:AF13)</f>
        <v>1590</v>
      </c>
      <c r="AH13" s="10"/>
    </row>
    <row r="14" spans="1:34" x14ac:dyDescent="0.3">
      <c r="A14" s="5" t="s">
        <v>12</v>
      </c>
      <c r="B14" s="6">
        <f>B12*0.02</f>
        <v>56.663044160000013</v>
      </c>
      <c r="C14" s="6">
        <f>C12*0.02</f>
        <v>60.782532159999995</v>
      </c>
      <c r="D14" s="1">
        <f>D12*0.06</f>
        <v>69.292086662399981</v>
      </c>
      <c r="E14" s="7">
        <f t="shared" ref="E14" si="43">SUM(B14:D14)</f>
        <v>186.7376629824</v>
      </c>
      <c r="F14" s="10"/>
      <c r="H14" s="5" t="s">
        <v>12</v>
      </c>
      <c r="I14" s="6">
        <f>I12*0.02</f>
        <v>-8.3368400000000231E-2</v>
      </c>
      <c r="J14" s="6">
        <f>J12*0.02</f>
        <v>-0.14964040000000012</v>
      </c>
      <c r="K14" s="1">
        <f>K12*0.06</f>
        <v>-0.22446060000000015</v>
      </c>
      <c r="L14" s="7">
        <f t="shared" ref="L14" si="44">SUM(I14:K14)</f>
        <v>-0.45746940000000047</v>
      </c>
      <c r="M14" s="10"/>
      <c r="O14" s="5" t="s">
        <v>12</v>
      </c>
      <c r="P14" s="6">
        <f>P12*0.02</f>
        <v>11.001448</v>
      </c>
      <c r="Q14" s="6">
        <f>Q12*0.02</f>
        <v>12.700200000000001</v>
      </c>
      <c r="R14" s="1">
        <f>R12*0.06</f>
        <v>19.0503</v>
      </c>
      <c r="S14" s="7">
        <f t="shared" ref="S14" si="45">SUM(P14:R14)</f>
        <v>42.751947999999999</v>
      </c>
      <c r="T14" s="10"/>
      <c r="V14" s="5" t="s">
        <v>12</v>
      </c>
      <c r="W14" s="6">
        <f>W12*0.02</f>
        <v>8.7865052000000023</v>
      </c>
      <c r="X14" s="6">
        <f>X12*0.02</f>
        <v>4.1091611999999991</v>
      </c>
      <c r="Y14" s="1">
        <f>Y12*0.06</f>
        <v>6.1637417999999986</v>
      </c>
      <c r="Z14" s="7">
        <f t="shared" ref="Z14" si="46">SUM(W14:Y14)</f>
        <v>19.0594082</v>
      </c>
      <c r="AA14" s="10"/>
      <c r="AC14" s="5" t="s">
        <v>12</v>
      </c>
      <c r="AD14" s="24">
        <f t="shared" si="14"/>
        <v>76.367628960000019</v>
      </c>
      <c r="AE14" s="24">
        <f t="shared" si="15"/>
        <v>77.44225295999999</v>
      </c>
      <c r="AF14" s="24">
        <f t="shared" si="16"/>
        <v>94.281667862399985</v>
      </c>
      <c r="AG14" s="7">
        <f t="shared" ref="AG14" si="47">SUM(AD14:AF14)</f>
        <v>248.09154978239999</v>
      </c>
      <c r="AH14" s="10"/>
    </row>
    <row r="15" spans="1:34" ht="14.5" x14ac:dyDescent="0.35">
      <c r="A15" s="11" t="s">
        <v>13</v>
      </c>
      <c r="B15" s="12">
        <f>B12-(B13+B14)</f>
        <v>2426.4891638400004</v>
      </c>
      <c r="C15" s="12">
        <f>C12-(C13+C14)</f>
        <v>2378.3440758399997</v>
      </c>
      <c r="D15" s="12">
        <f>D12-(D13+D14)</f>
        <v>885.57602437759988</v>
      </c>
      <c r="E15" s="3">
        <f t="shared" ref="E15" si="48">SUM(B15:D15)</f>
        <v>5690.4092640576</v>
      </c>
      <c r="F15" s="4">
        <f t="shared" ref="F15:F16" si="49">(E15/279.71)</f>
        <v>20.343960759563835</v>
      </c>
      <c r="H15" s="11" t="s">
        <v>13</v>
      </c>
      <c r="I15" s="12">
        <f>I12-(I13+I14)</f>
        <v>-4.0850516000000114</v>
      </c>
      <c r="J15" s="12">
        <f>J12-(J13+J14)</f>
        <v>-7.3323796000000057</v>
      </c>
      <c r="K15" s="12">
        <f>K12-(K13+K14)</f>
        <v>-3.5165494000000028</v>
      </c>
      <c r="L15" s="3">
        <f t="shared" ref="L15" si="50">SUM(I15:K15)</f>
        <v>-14.933980600000019</v>
      </c>
      <c r="M15" s="4">
        <f t="shared" ref="M15:M16" si="51">(L15/70.59)</f>
        <v>-0.21155943618076242</v>
      </c>
      <c r="O15" s="11" t="s">
        <v>13</v>
      </c>
      <c r="P15" s="12">
        <f>P12-(P13+P14)</f>
        <v>459.07095200000003</v>
      </c>
      <c r="Q15" s="12">
        <f>Q12-(Q13+Q14)</f>
        <v>442.3098</v>
      </c>
      <c r="R15" s="12">
        <f>R12-(R13+R14)</f>
        <v>238.4547</v>
      </c>
      <c r="S15" s="3">
        <f t="shared" ref="S15" si="52">SUM(P15:R15)</f>
        <v>1139.835452</v>
      </c>
      <c r="T15" s="4">
        <f t="shared" ref="T15:T16" si="53">(S15/54.24)</f>
        <v>21.014665412979351</v>
      </c>
      <c r="V15" s="11" t="s">
        <v>13</v>
      </c>
      <c r="W15" s="12">
        <f>W12-(W13+W14)</f>
        <v>380.53875480000005</v>
      </c>
      <c r="X15" s="12">
        <f>X12-(X13+X14)</f>
        <v>151.34889879999997</v>
      </c>
      <c r="Y15" s="12">
        <f>Y12-(Y13+Y14)</f>
        <v>76.565288199999983</v>
      </c>
      <c r="Z15" s="3">
        <f t="shared" ref="Z15" si="54">SUM(W15:Y15)</f>
        <v>608.45294179999996</v>
      </c>
      <c r="AA15" s="4">
        <f t="shared" ref="AA15:AA16" si="55">(Z15/54.18)</f>
        <v>11.230213026947212</v>
      </c>
      <c r="AC15" s="11" t="s">
        <v>13</v>
      </c>
      <c r="AD15" s="12">
        <f t="shared" si="14"/>
        <v>3262.0138190400003</v>
      </c>
      <c r="AE15" s="12">
        <f t="shared" si="15"/>
        <v>2964.6703950399997</v>
      </c>
      <c r="AF15" s="12">
        <f t="shared" si="16"/>
        <v>1197.0794631775998</v>
      </c>
      <c r="AG15" s="3">
        <f t="shared" ref="AG15" si="56">SUM(AD15:AF15)</f>
        <v>7423.7636772575997</v>
      </c>
      <c r="AH15" s="4">
        <f t="shared" ref="AH15:AH16" si="57">(AG15/458.72)</f>
        <v>16.183649453386813</v>
      </c>
    </row>
    <row r="16" spans="1:34" ht="14.5" x14ac:dyDescent="0.35">
      <c r="A16" s="5" t="s">
        <v>14</v>
      </c>
      <c r="B16" s="8">
        <f>B15+(0.5*D15)</f>
        <v>2869.2771760288006</v>
      </c>
      <c r="C16" s="8">
        <f>C15+(0.5*D15)</f>
        <v>2821.1320880287994</v>
      </c>
      <c r="D16" s="9">
        <f>C16*0.38</f>
        <v>1072.0301934509439</v>
      </c>
      <c r="E16" s="7">
        <f t="shared" ref="E16" si="58">SUM(B16:D16)</f>
        <v>6762.4394575085444</v>
      </c>
      <c r="F16" s="4">
        <f t="shared" si="49"/>
        <v>24.176609550994048</v>
      </c>
      <c r="H16" s="5" t="s">
        <v>14</v>
      </c>
      <c r="I16" s="8">
        <f>I15+(0.5*K15)</f>
        <v>-5.8433263000000126</v>
      </c>
      <c r="J16" s="8">
        <f>J15+(0.5*K15)</f>
        <v>-9.0906543000000077</v>
      </c>
      <c r="K16" s="9">
        <f>J16*0.5</f>
        <v>-4.5453271500000039</v>
      </c>
      <c r="L16" s="7">
        <f t="shared" ref="L16" si="59">SUM(I16:K16)</f>
        <v>-19.479307750000025</v>
      </c>
      <c r="M16" s="4">
        <f t="shared" si="51"/>
        <v>-0.27594996104264097</v>
      </c>
      <c r="O16" s="5" t="s">
        <v>14</v>
      </c>
      <c r="P16" s="8">
        <f>P15+(0.5*R15)</f>
        <v>578.29830200000004</v>
      </c>
      <c r="Q16" s="8">
        <f>Q15+(0.5*R15)</f>
        <v>561.53715</v>
      </c>
      <c r="R16" s="9">
        <f>Q16*0.5</f>
        <v>280.768575</v>
      </c>
      <c r="S16" s="7">
        <f t="shared" ref="S16" si="60">SUM(P16:R16)</f>
        <v>1420.6040270000001</v>
      </c>
      <c r="T16" s="4">
        <f t="shared" si="53"/>
        <v>26.191077193952804</v>
      </c>
      <c r="V16" s="5" t="s">
        <v>14</v>
      </c>
      <c r="W16" s="8">
        <f>W15+(0.5*Y15)</f>
        <v>418.82139890000002</v>
      </c>
      <c r="X16" s="8">
        <f>X15+(0.5*Y15)</f>
        <v>189.63154289999997</v>
      </c>
      <c r="Y16" s="9">
        <f>X16*0.5</f>
        <v>94.815771449999986</v>
      </c>
      <c r="Z16" s="7">
        <f t="shared" ref="Z16" si="61">SUM(W16:Y16)</f>
        <v>703.26871324999991</v>
      </c>
      <c r="AA16" s="4">
        <f t="shared" si="55"/>
        <v>12.980227265596159</v>
      </c>
      <c r="AC16" s="5" t="s">
        <v>14</v>
      </c>
      <c r="AD16" s="24">
        <f t="shared" si="14"/>
        <v>3860.5535506288006</v>
      </c>
      <c r="AE16" s="24">
        <f t="shared" si="15"/>
        <v>3563.2101266287996</v>
      </c>
      <c r="AF16" s="24">
        <f t="shared" si="16"/>
        <v>1443.069212750944</v>
      </c>
      <c r="AG16" s="7">
        <f t="shared" ref="AG16" si="62">SUM(AD16:AF16)</f>
        <v>8866.8328900085453</v>
      </c>
      <c r="AH16" s="4">
        <f t="shared" si="57"/>
        <v>19.329510136921314</v>
      </c>
    </row>
    <row r="17" spans="1:34" x14ac:dyDescent="0.3">
      <c r="A17" s="19" t="s">
        <v>15</v>
      </c>
      <c r="B17" s="20">
        <v>350</v>
      </c>
      <c r="C17" s="20">
        <v>600</v>
      </c>
      <c r="D17" s="21">
        <v>200</v>
      </c>
      <c r="E17" s="22">
        <f t="shared" ref="E17" si="63">SUM(B17:D17)</f>
        <v>1150</v>
      </c>
      <c r="F17" s="10"/>
      <c r="H17" s="19" t="s">
        <v>15</v>
      </c>
      <c r="I17" s="20">
        <v>0</v>
      </c>
      <c r="J17" s="20">
        <v>0</v>
      </c>
      <c r="K17" s="21">
        <v>0</v>
      </c>
      <c r="L17" s="22">
        <f t="shared" ref="L17" si="64">SUM(I17:K17)</f>
        <v>0</v>
      </c>
      <c r="M17" s="10"/>
      <c r="O17" s="19" t="s">
        <v>15</v>
      </c>
      <c r="P17" s="20">
        <v>80</v>
      </c>
      <c r="Q17" s="20">
        <v>180</v>
      </c>
      <c r="R17" s="21">
        <v>60</v>
      </c>
      <c r="S17" s="22">
        <f t="shared" ref="S17" si="65">SUM(P17:R17)</f>
        <v>320</v>
      </c>
      <c r="T17" s="10"/>
      <c r="V17" s="19" t="s">
        <v>15</v>
      </c>
      <c r="W17" s="20">
        <v>50</v>
      </c>
      <c r="X17" s="20">
        <v>50</v>
      </c>
      <c r="Y17" s="21">
        <v>20</v>
      </c>
      <c r="Z17" s="22">
        <f t="shared" ref="Z17" si="66">SUM(W17:Y17)</f>
        <v>120</v>
      </c>
      <c r="AA17" s="10"/>
      <c r="AC17" s="19" t="s">
        <v>15</v>
      </c>
      <c r="AD17" s="20">
        <f t="shared" si="14"/>
        <v>480</v>
      </c>
      <c r="AE17" s="20">
        <f t="shared" si="15"/>
        <v>830</v>
      </c>
      <c r="AF17" s="20">
        <f t="shared" si="16"/>
        <v>280</v>
      </c>
      <c r="AG17" s="22">
        <f t="shared" ref="AG17" si="67">SUM(AD17:AF17)</f>
        <v>1590</v>
      </c>
      <c r="AH17" s="10"/>
    </row>
    <row r="18" spans="1:34" x14ac:dyDescent="0.3">
      <c r="A18" s="5" t="s">
        <v>16</v>
      </c>
      <c r="B18" s="6">
        <f>B16*0.02</f>
        <v>57.385543520576014</v>
      </c>
      <c r="C18" s="6">
        <f>C16*0.02</f>
        <v>56.422641760575992</v>
      </c>
      <c r="D18" s="1">
        <f>D16*0.06</f>
        <v>64.321811607056631</v>
      </c>
      <c r="E18" s="7">
        <f t="shared" ref="E18" si="68">SUM(B18:D18)</f>
        <v>178.12999688820864</v>
      </c>
      <c r="F18" s="10"/>
      <c r="H18" s="5" t="s">
        <v>16</v>
      </c>
      <c r="I18" s="6">
        <f>I16*0.02</f>
        <v>-0.11686652600000025</v>
      </c>
      <c r="J18" s="6">
        <f>J16*0.02</f>
        <v>-0.18181308600000015</v>
      </c>
      <c r="K18" s="1">
        <f>K16*0.06</f>
        <v>-0.27271962900000024</v>
      </c>
      <c r="L18" s="7">
        <f t="shared" ref="L18" si="69">SUM(I18:K18)</f>
        <v>-0.57139924100000061</v>
      </c>
      <c r="M18" s="10"/>
      <c r="O18" s="5" t="s">
        <v>16</v>
      </c>
      <c r="P18" s="6">
        <f>P16*0.02</f>
        <v>11.565966040000001</v>
      </c>
      <c r="Q18" s="6">
        <f>Q16*0.02</f>
        <v>11.230743</v>
      </c>
      <c r="R18" s="1">
        <f>R16*0.06</f>
        <v>16.846114499999999</v>
      </c>
      <c r="S18" s="7">
        <f t="shared" ref="S18" si="70">SUM(P18:R18)</f>
        <v>39.642823540000002</v>
      </c>
      <c r="T18" s="10"/>
      <c r="V18" s="5" t="s">
        <v>16</v>
      </c>
      <c r="W18" s="6">
        <f>W16*0.02</f>
        <v>8.3764279780000006</v>
      </c>
      <c r="X18" s="6">
        <f>X16*0.02</f>
        <v>3.7926308579999994</v>
      </c>
      <c r="Y18" s="1">
        <f>Y16*0.06</f>
        <v>5.6889462869999985</v>
      </c>
      <c r="Z18" s="7">
        <f t="shared" ref="Z18" si="71">SUM(W18:Y18)</f>
        <v>17.858005122999998</v>
      </c>
      <c r="AA18" s="10"/>
      <c r="AC18" s="5" t="s">
        <v>16</v>
      </c>
      <c r="AD18" s="24">
        <f t="shared" si="14"/>
        <v>77.211071012576014</v>
      </c>
      <c r="AE18" s="24">
        <f t="shared" si="15"/>
        <v>71.264202532575993</v>
      </c>
      <c r="AF18" s="24">
        <f t="shared" si="16"/>
        <v>86.584152765056629</v>
      </c>
      <c r="AG18" s="7">
        <f t="shared" ref="AG18" si="72">SUM(AD18:AF18)</f>
        <v>235.05942631020861</v>
      </c>
      <c r="AH18" s="10"/>
    </row>
    <row r="19" spans="1:34" ht="14.5" x14ac:dyDescent="0.35">
      <c r="A19" s="11" t="s">
        <v>17</v>
      </c>
      <c r="B19" s="12">
        <f>B16-(B17+B18)</f>
        <v>2461.8916325082246</v>
      </c>
      <c r="C19" s="12">
        <f>C16-(C17+C18)</f>
        <v>2164.7094462682235</v>
      </c>
      <c r="D19" s="12">
        <f>D16-(D17+D18)</f>
        <v>807.70838184388731</v>
      </c>
      <c r="E19" s="3">
        <f t="shared" ref="E19" si="73">SUM(B19:D19)</f>
        <v>5434.3094606203358</v>
      </c>
      <c r="F19" s="4">
        <f t="shared" ref="F19:F20" si="74">(E19/279.71)</f>
        <v>19.428370314326752</v>
      </c>
      <c r="H19" s="11" t="s">
        <v>17</v>
      </c>
      <c r="I19" s="12">
        <f>I16-(I17+I18)</f>
        <v>-5.7264597740000127</v>
      </c>
      <c r="J19" s="12">
        <f>J16-(J17+J18)</f>
        <v>-8.9088412140000077</v>
      </c>
      <c r="K19" s="12">
        <f>K16-(K17+K18)</f>
        <v>-4.2726075210000038</v>
      </c>
      <c r="L19" s="3">
        <f t="shared" ref="L19" si="75">SUM(I19:K19)</f>
        <v>-18.907908509000023</v>
      </c>
      <c r="M19" s="4">
        <f t="shared" ref="M19:M20" si="76">(L19/70.59)</f>
        <v>-0.26785534082731299</v>
      </c>
      <c r="O19" s="11" t="s">
        <v>17</v>
      </c>
      <c r="P19" s="12">
        <f>P16-(P17+P18)</f>
        <v>486.73233596</v>
      </c>
      <c r="Q19" s="12">
        <f>Q16-(Q17+Q18)</f>
        <v>370.30640700000004</v>
      </c>
      <c r="R19" s="12">
        <f>R16-(R17+R18)</f>
        <v>203.9224605</v>
      </c>
      <c r="S19" s="3">
        <f t="shared" ref="S19" si="77">SUM(P19:R19)</f>
        <v>1060.96120346</v>
      </c>
      <c r="T19" s="4">
        <f t="shared" ref="T19:T20" si="78">(S19/54.24)</f>
        <v>19.560494164085544</v>
      </c>
      <c r="V19" s="11" t="s">
        <v>17</v>
      </c>
      <c r="W19" s="12">
        <f>W16-(W17+W18)</f>
        <v>360.44497092200004</v>
      </c>
      <c r="X19" s="12">
        <f>X16-(X17+X18)</f>
        <v>135.83891204199998</v>
      </c>
      <c r="Y19" s="12">
        <f>Y16-(Y17+Y18)</f>
        <v>69.126825162999978</v>
      </c>
      <c r="Z19" s="3">
        <f t="shared" ref="Z19" si="79">SUM(W19:Y19)</f>
        <v>565.41070812699991</v>
      </c>
      <c r="AA19" s="4">
        <f t="shared" ref="AA19:AA20" si="80">(Z19/54.18)</f>
        <v>10.435782726596528</v>
      </c>
      <c r="AC19" s="11" t="s">
        <v>17</v>
      </c>
      <c r="AD19" s="12">
        <f t="shared" si="14"/>
        <v>3303.3424796162244</v>
      </c>
      <c r="AE19" s="12">
        <f t="shared" si="15"/>
        <v>2661.9459240962237</v>
      </c>
      <c r="AF19" s="12">
        <f t="shared" si="16"/>
        <v>1076.4850599858871</v>
      </c>
      <c r="AG19" s="3">
        <f t="shared" ref="AG19" si="81">SUM(AD19:AF19)</f>
        <v>7041.773463698335</v>
      </c>
      <c r="AH19" s="4">
        <f t="shared" ref="AH19:AH20" si="82">(AG19/458.72)</f>
        <v>15.350918782042061</v>
      </c>
    </row>
    <row r="20" spans="1:34" ht="14.5" x14ac:dyDescent="0.35">
      <c r="A20" s="5" t="s">
        <v>21</v>
      </c>
      <c r="B20" s="8">
        <f>B19+(0.5*D19)</f>
        <v>2865.7458234301685</v>
      </c>
      <c r="C20" s="8">
        <f>C19+(0.5*D19)</f>
        <v>2568.5636371901674</v>
      </c>
      <c r="D20" s="9">
        <f>C20*0.38</f>
        <v>976.05418213226358</v>
      </c>
      <c r="E20" s="7">
        <f t="shared" ref="E20" si="83">SUM(B20:D20)</f>
        <v>6410.3636427525998</v>
      </c>
      <c r="F20" s="4">
        <f t="shared" si="74"/>
        <v>22.917892255380931</v>
      </c>
      <c r="H20" s="5" t="s">
        <v>21</v>
      </c>
      <c r="I20" s="8">
        <f>I19+(0.5*K19)</f>
        <v>-7.8627635345000151</v>
      </c>
      <c r="J20" s="8">
        <f>J19+(0.5*K19)</f>
        <v>-11.04514497450001</v>
      </c>
      <c r="K20" s="9">
        <f>J20*0.5</f>
        <v>-5.522572487250005</v>
      </c>
      <c r="L20" s="7">
        <f t="shared" ref="L20" si="84">SUM(I20:K20)</f>
        <v>-24.430480996250029</v>
      </c>
      <c r="M20" s="4">
        <f t="shared" si="76"/>
        <v>-0.34608982853449538</v>
      </c>
      <c r="O20" s="5" t="s">
        <v>21</v>
      </c>
      <c r="P20" s="8">
        <f>P19+(0.5*R19)</f>
        <v>588.69356620999997</v>
      </c>
      <c r="Q20" s="8">
        <f>Q19+(0.5*R19)</f>
        <v>472.26763725000001</v>
      </c>
      <c r="R20" s="9">
        <f>Q20*0.5</f>
        <v>236.133818625</v>
      </c>
      <c r="S20" s="7">
        <f t="shared" ref="S20" si="85">SUM(P20:R20)</f>
        <v>1297.095022085</v>
      </c>
      <c r="T20" s="4">
        <f t="shared" si="78"/>
        <v>23.913993770003685</v>
      </c>
      <c r="V20" s="5" t="s">
        <v>21</v>
      </c>
      <c r="W20" s="8">
        <f>W19+(0.5*Y19)</f>
        <v>395.0083835035</v>
      </c>
      <c r="X20" s="8">
        <f>X19+(0.5*Y19)</f>
        <v>170.40232462349996</v>
      </c>
      <c r="Y20" s="9">
        <f>X20*0.5</f>
        <v>85.201162311749982</v>
      </c>
      <c r="Z20" s="7">
        <f t="shared" ref="Z20" si="86">SUM(W20:Y20)</f>
        <v>650.61187043874986</v>
      </c>
      <c r="AA20" s="4">
        <f t="shared" si="80"/>
        <v>12.008340170519562</v>
      </c>
      <c r="AC20" s="5" t="s">
        <v>21</v>
      </c>
      <c r="AD20" s="24">
        <f t="shared" si="14"/>
        <v>3841.5850096091681</v>
      </c>
      <c r="AE20" s="24">
        <f t="shared" si="15"/>
        <v>3200.1884540891674</v>
      </c>
      <c r="AF20" s="24">
        <f t="shared" si="16"/>
        <v>1291.8665905817636</v>
      </c>
      <c r="AG20" s="7">
        <f t="shared" ref="AG20" si="87">SUM(AD20:AF20)</f>
        <v>8333.6400542800984</v>
      </c>
      <c r="AH20" s="4">
        <f t="shared" si="82"/>
        <v>18.167160913585843</v>
      </c>
    </row>
    <row r="21" spans="1:34" x14ac:dyDescent="0.3">
      <c r="A21" s="19" t="s">
        <v>22</v>
      </c>
      <c r="B21" s="20">
        <v>350</v>
      </c>
      <c r="C21" s="20">
        <v>600</v>
      </c>
      <c r="D21" s="21">
        <v>200</v>
      </c>
      <c r="E21" s="22">
        <f t="shared" ref="E21" si="88">SUM(B21:D21)</f>
        <v>1150</v>
      </c>
      <c r="F21" s="10"/>
      <c r="H21" s="19" t="s">
        <v>22</v>
      </c>
      <c r="I21" s="20">
        <v>0</v>
      </c>
      <c r="J21" s="20">
        <v>0</v>
      </c>
      <c r="K21" s="21">
        <v>0</v>
      </c>
      <c r="L21" s="22">
        <f t="shared" ref="L21" si="89">SUM(I21:K21)</f>
        <v>0</v>
      </c>
      <c r="M21" s="10"/>
      <c r="O21" s="19" t="s">
        <v>22</v>
      </c>
      <c r="P21" s="20">
        <v>80</v>
      </c>
      <c r="Q21" s="20">
        <v>180</v>
      </c>
      <c r="R21" s="21">
        <v>60</v>
      </c>
      <c r="S21" s="22">
        <f t="shared" ref="S21" si="90">SUM(P21:R21)</f>
        <v>320</v>
      </c>
      <c r="T21" s="10"/>
      <c r="V21" s="19" t="s">
        <v>22</v>
      </c>
      <c r="W21" s="20">
        <v>50</v>
      </c>
      <c r="X21" s="20">
        <v>50</v>
      </c>
      <c r="Y21" s="21">
        <v>20</v>
      </c>
      <c r="Z21" s="22">
        <f t="shared" ref="Z21" si="91">SUM(W21:Y21)</f>
        <v>120</v>
      </c>
      <c r="AA21" s="10"/>
      <c r="AC21" s="19" t="s">
        <v>22</v>
      </c>
      <c r="AD21" s="20">
        <f t="shared" si="14"/>
        <v>480</v>
      </c>
      <c r="AE21" s="20">
        <f t="shared" si="15"/>
        <v>830</v>
      </c>
      <c r="AF21" s="20">
        <f t="shared" si="16"/>
        <v>280</v>
      </c>
      <c r="AG21" s="22">
        <f t="shared" ref="AG21" si="92">SUM(AD21:AF21)</f>
        <v>1590</v>
      </c>
      <c r="AH21" s="10"/>
    </row>
    <row r="22" spans="1:34" x14ac:dyDescent="0.3">
      <c r="A22" s="5" t="s">
        <v>23</v>
      </c>
      <c r="B22" s="6">
        <f>B20*0.02</f>
        <v>57.314916468603371</v>
      </c>
      <c r="C22" s="6">
        <f>C20*0.02</f>
        <v>51.371272743803345</v>
      </c>
      <c r="D22" s="1">
        <f>D20*0.06</f>
        <v>58.563250927935812</v>
      </c>
      <c r="E22" s="7">
        <f t="shared" ref="E22" si="93">SUM(B22:D22)</f>
        <v>167.24944014034253</v>
      </c>
      <c r="F22" s="10"/>
      <c r="H22" s="5" t="s">
        <v>23</v>
      </c>
      <c r="I22" s="6">
        <f>I20*0.02</f>
        <v>-0.15725527069000031</v>
      </c>
      <c r="J22" s="6">
        <f>J20*0.02</f>
        <v>-0.22090289949000019</v>
      </c>
      <c r="K22" s="1">
        <f>K20*0.06</f>
        <v>-0.33135434923500029</v>
      </c>
      <c r="L22" s="7">
        <f t="shared" ref="L22" si="94">SUM(I22:K22)</f>
        <v>-0.70951251941500082</v>
      </c>
      <c r="M22" s="10"/>
      <c r="O22" s="5" t="s">
        <v>23</v>
      </c>
      <c r="P22" s="6">
        <f>P20*0.02</f>
        <v>11.7738713242</v>
      </c>
      <c r="Q22" s="6">
        <f>Q20*0.02</f>
        <v>9.445352745000001</v>
      </c>
      <c r="R22" s="1">
        <f>R20*0.06</f>
        <v>14.1680291175</v>
      </c>
      <c r="S22" s="7">
        <f t="shared" ref="S22" si="95">SUM(P22:R22)</f>
        <v>35.387253186700001</v>
      </c>
      <c r="T22" s="10"/>
      <c r="V22" s="5" t="s">
        <v>23</v>
      </c>
      <c r="W22" s="6">
        <f>W20*0.02</f>
        <v>7.9001676700700001</v>
      </c>
      <c r="X22" s="6">
        <f>X20*0.02</f>
        <v>3.4080464924699996</v>
      </c>
      <c r="Y22" s="1">
        <f>Y20*0.06</f>
        <v>5.1120697387049985</v>
      </c>
      <c r="Z22" s="7">
        <f t="shared" ref="Z22" si="96">SUM(W22:Y22)</f>
        <v>16.420283901245</v>
      </c>
      <c r="AA22" s="10"/>
      <c r="AC22" s="5" t="s">
        <v>23</v>
      </c>
      <c r="AD22" s="24">
        <f t="shared" si="14"/>
        <v>76.831700192183376</v>
      </c>
      <c r="AE22" s="24">
        <f t="shared" si="15"/>
        <v>64.003769081783346</v>
      </c>
      <c r="AF22" s="24">
        <f t="shared" si="16"/>
        <v>77.511995434905813</v>
      </c>
      <c r="AG22" s="7">
        <f t="shared" ref="AG22" si="97">SUM(AD22:AF22)</f>
        <v>218.34746470887256</v>
      </c>
      <c r="AH22" s="10"/>
    </row>
    <row r="23" spans="1:34" ht="14.5" x14ac:dyDescent="0.35">
      <c r="A23" s="11" t="s">
        <v>24</v>
      </c>
      <c r="B23" s="12">
        <f>B20-(B21+B22)</f>
        <v>2458.4309069615651</v>
      </c>
      <c r="C23" s="12">
        <f>C20-(C21+C22)</f>
        <v>1917.1923644463641</v>
      </c>
      <c r="D23" s="12">
        <f>D20-(D21+D22)</f>
        <v>717.49093120432781</v>
      </c>
      <c r="E23" s="3">
        <f t="shared" ref="E23" si="98">SUM(B23:D23)</f>
        <v>5093.1142026122561</v>
      </c>
      <c r="F23" s="4">
        <f t="shared" ref="F23:F24" si="99">(E23/279.71)</f>
        <v>18.208552438640936</v>
      </c>
      <c r="H23" s="11" t="s">
        <v>24</v>
      </c>
      <c r="I23" s="12">
        <f>I20-(I21+I22)</f>
        <v>-7.7055082638100147</v>
      </c>
      <c r="J23" s="12">
        <f>J20-(J21+J22)</f>
        <v>-10.824242075010011</v>
      </c>
      <c r="K23" s="12">
        <f>K20-(K21+K22)</f>
        <v>-5.1912181380150049</v>
      </c>
      <c r="L23" s="3">
        <f t="shared" ref="L23" si="100">SUM(I23:K23)</f>
        <v>-23.720968476835033</v>
      </c>
      <c r="M23" s="4">
        <f t="shared" ref="M23:M24" si="101">(L23/70.59)</f>
        <v>-0.33603865245551823</v>
      </c>
      <c r="O23" s="11" t="s">
        <v>24</v>
      </c>
      <c r="P23" s="12">
        <f>P20-(P21+P22)</f>
        <v>496.91969488579997</v>
      </c>
      <c r="Q23" s="12">
        <f>Q20-(Q21+Q22)</f>
        <v>282.82228450499997</v>
      </c>
      <c r="R23" s="12">
        <f>R20-(R21+R22)</f>
        <v>161.96578950750001</v>
      </c>
      <c r="S23" s="3">
        <f t="shared" ref="S23" si="102">SUM(P23:R23)</f>
        <v>941.70776889829995</v>
      </c>
      <c r="T23" s="4">
        <f t="shared" ref="T23:T24" si="103">(S23/54.24)</f>
        <v>17.361868895617622</v>
      </c>
      <c r="V23" s="11" t="s">
        <v>24</v>
      </c>
      <c r="W23" s="12">
        <f>W20-(W21+W22)</f>
        <v>337.10821583342999</v>
      </c>
      <c r="X23" s="12">
        <f>X20-(X21+X22)</f>
        <v>116.99427813102997</v>
      </c>
      <c r="Y23" s="12">
        <f>Y20-(Y21+Y22)</f>
        <v>60.089092573044979</v>
      </c>
      <c r="Z23" s="3">
        <f t="shared" ref="Z23" si="104">SUM(W23:Y23)</f>
        <v>514.19158653750492</v>
      </c>
      <c r="AA23" s="4">
        <f t="shared" ref="AA23:AA24" si="105">(Z23/54.18)</f>
        <v>9.4904316452105011</v>
      </c>
      <c r="AC23" s="11" t="s">
        <v>24</v>
      </c>
      <c r="AD23" s="12">
        <f t="shared" si="14"/>
        <v>3284.7533094169848</v>
      </c>
      <c r="AE23" s="12">
        <f t="shared" si="15"/>
        <v>2306.1846850073844</v>
      </c>
      <c r="AF23" s="12">
        <f t="shared" si="16"/>
        <v>934.35459514685795</v>
      </c>
      <c r="AG23" s="3">
        <f t="shared" ref="AG23" si="106">SUM(AD23:AF23)</f>
        <v>6525.2925895712269</v>
      </c>
      <c r="AH23" s="4">
        <f t="shared" ref="AH23:AH24" si="107">(AG23/458.72)</f>
        <v>14.225001285252935</v>
      </c>
    </row>
    <row r="24" spans="1:34" ht="14.5" x14ac:dyDescent="0.35">
      <c r="A24" s="5" t="s">
        <v>25</v>
      </c>
      <c r="B24" s="8">
        <f>B23+(0.5*D23)</f>
        <v>2817.1763725637293</v>
      </c>
      <c r="C24" s="8">
        <f>C23+(0.5*D23)</f>
        <v>2275.9378300485278</v>
      </c>
      <c r="D24" s="9">
        <f>C24*0.38</f>
        <v>864.85637541844051</v>
      </c>
      <c r="E24" s="7">
        <f t="shared" ref="E24" si="108">SUM(B24:D24)</f>
        <v>5957.9705780306977</v>
      </c>
      <c r="F24" s="4">
        <f t="shared" si="99"/>
        <v>21.300527610849443</v>
      </c>
      <c r="H24" s="5" t="s">
        <v>25</v>
      </c>
      <c r="I24" s="8">
        <f>I23+(0.5*K23)</f>
        <v>-10.301117332817517</v>
      </c>
      <c r="J24" s="8">
        <f>J23+(0.5*K23)</f>
        <v>-13.419851144017514</v>
      </c>
      <c r="K24" s="9">
        <f>J24*0.5</f>
        <v>-6.7099255720087569</v>
      </c>
      <c r="L24" s="7">
        <f t="shared" ref="L24" si="109">SUM(I24:K24)</f>
        <v>-30.43089404884379</v>
      </c>
      <c r="M24" s="4">
        <f t="shared" si="101"/>
        <v>-0.43109355501974483</v>
      </c>
      <c r="O24" s="5" t="s">
        <v>25</v>
      </c>
      <c r="P24" s="8">
        <f>P23+(0.5*R23)</f>
        <v>577.90258963955</v>
      </c>
      <c r="Q24" s="8">
        <f>Q23+(0.5*R23)</f>
        <v>363.80517925874994</v>
      </c>
      <c r="R24" s="9">
        <f>Q24*0.5</f>
        <v>181.90258962937497</v>
      </c>
      <c r="S24" s="7">
        <f t="shared" ref="S24" si="110">SUM(P24:R24)</f>
        <v>1123.6103585276749</v>
      </c>
      <c r="T24" s="4">
        <f t="shared" si="103"/>
        <v>20.715530208843564</v>
      </c>
      <c r="V24" s="5" t="s">
        <v>25</v>
      </c>
      <c r="W24" s="8">
        <f>W23+(0.5*Y23)</f>
        <v>367.15276211995251</v>
      </c>
      <c r="X24" s="8">
        <f>X23+(0.5*Y23)</f>
        <v>147.03882441755246</v>
      </c>
      <c r="Y24" s="9">
        <f>X24*0.5</f>
        <v>73.519412208776231</v>
      </c>
      <c r="Z24" s="7">
        <f t="shared" ref="Z24" si="111">SUM(W24:Y24)</f>
        <v>587.71099874628112</v>
      </c>
      <c r="AA24" s="4">
        <f t="shared" si="105"/>
        <v>10.847379083541549</v>
      </c>
      <c r="AC24" s="5" t="s">
        <v>25</v>
      </c>
      <c r="AD24" s="24">
        <f t="shared" si="14"/>
        <v>3751.9306069904142</v>
      </c>
      <c r="AE24" s="24">
        <f t="shared" si="15"/>
        <v>2773.3619825808123</v>
      </c>
      <c r="AF24" s="24">
        <f t="shared" si="16"/>
        <v>1113.5684516845829</v>
      </c>
      <c r="AG24" s="7">
        <f t="shared" ref="AG24" si="112">SUM(AD24:AF24)</f>
        <v>7638.8610412558101</v>
      </c>
      <c r="AH24" s="4">
        <f t="shared" si="107"/>
        <v>16.652557205388494</v>
      </c>
    </row>
    <row r="25" spans="1:34" x14ac:dyDescent="0.3">
      <c r="A25" s="19" t="s">
        <v>26</v>
      </c>
      <c r="B25" s="20">
        <v>350</v>
      </c>
      <c r="C25" s="20">
        <v>600</v>
      </c>
      <c r="D25" s="21">
        <v>200</v>
      </c>
      <c r="E25" s="22">
        <f t="shared" ref="E25" si="113">SUM(B25:D25)</f>
        <v>1150</v>
      </c>
      <c r="F25" s="10"/>
      <c r="H25" s="19" t="s">
        <v>26</v>
      </c>
      <c r="I25" s="20">
        <v>0</v>
      </c>
      <c r="J25" s="20">
        <v>0</v>
      </c>
      <c r="K25" s="21">
        <v>0</v>
      </c>
      <c r="L25" s="22">
        <f t="shared" ref="L25" si="114">SUM(I25:K25)</f>
        <v>0</v>
      </c>
      <c r="M25" s="10"/>
      <c r="O25" s="19" t="s">
        <v>26</v>
      </c>
      <c r="P25" s="20">
        <v>80</v>
      </c>
      <c r="Q25" s="20">
        <v>180</v>
      </c>
      <c r="R25" s="21">
        <v>60</v>
      </c>
      <c r="S25" s="22">
        <f t="shared" ref="S25" si="115">SUM(P25:R25)</f>
        <v>320</v>
      </c>
      <c r="T25" s="10"/>
      <c r="V25" s="19" t="s">
        <v>26</v>
      </c>
      <c r="W25" s="20">
        <v>50</v>
      </c>
      <c r="X25" s="20">
        <v>50</v>
      </c>
      <c r="Y25" s="21">
        <v>20</v>
      </c>
      <c r="Z25" s="22">
        <f t="shared" ref="Z25" si="116">SUM(W25:Y25)</f>
        <v>120</v>
      </c>
      <c r="AA25" s="10"/>
      <c r="AC25" s="19" t="s">
        <v>26</v>
      </c>
      <c r="AD25" s="20">
        <f t="shared" si="14"/>
        <v>480</v>
      </c>
      <c r="AE25" s="20">
        <f t="shared" si="15"/>
        <v>830</v>
      </c>
      <c r="AF25" s="20">
        <f t="shared" si="16"/>
        <v>280</v>
      </c>
      <c r="AG25" s="22">
        <f t="shared" ref="AG25" si="117">SUM(AD25:AF25)</f>
        <v>1590</v>
      </c>
      <c r="AH25" s="10"/>
    </row>
    <row r="26" spans="1:34" x14ac:dyDescent="0.3">
      <c r="A26" s="5" t="s">
        <v>27</v>
      </c>
      <c r="B26" s="6">
        <f>B24*0.02</f>
        <v>56.343527451274589</v>
      </c>
      <c r="C26" s="6">
        <f>C24*0.02</f>
        <v>45.518756600970555</v>
      </c>
      <c r="D26" s="1">
        <f>D24*0.06</f>
        <v>51.89138252510643</v>
      </c>
      <c r="E26" s="7">
        <f t="shared" ref="E26" si="118">SUM(B26:D26)</f>
        <v>153.75366657735157</v>
      </c>
      <c r="F26" s="10"/>
      <c r="H26" s="5" t="s">
        <v>27</v>
      </c>
      <c r="I26" s="6">
        <f>I24*0.02</f>
        <v>-0.20602234665635036</v>
      </c>
      <c r="J26" s="6">
        <f>J24*0.02</f>
        <v>-0.26839702288035028</v>
      </c>
      <c r="K26" s="1">
        <f>K24*0.06</f>
        <v>-0.40259553432052542</v>
      </c>
      <c r="L26" s="7">
        <f t="shared" ref="L26" si="119">SUM(I26:K26)</f>
        <v>-0.87701490385722602</v>
      </c>
      <c r="M26" s="10"/>
      <c r="O26" s="5" t="s">
        <v>27</v>
      </c>
      <c r="P26" s="6">
        <f>P24*0.02</f>
        <v>11.558051792791</v>
      </c>
      <c r="Q26" s="6">
        <f>Q24*0.02</f>
        <v>7.2761035851749991</v>
      </c>
      <c r="R26" s="1">
        <f>R24*0.06</f>
        <v>10.914155377762498</v>
      </c>
      <c r="S26" s="7">
        <f t="shared" ref="S26" si="120">SUM(P26:R26)</f>
        <v>29.748310755728497</v>
      </c>
      <c r="T26" s="10"/>
      <c r="V26" s="5" t="s">
        <v>27</v>
      </c>
      <c r="W26" s="6">
        <f>W24*0.02</f>
        <v>7.3430552423990507</v>
      </c>
      <c r="X26" s="6">
        <f>X24*0.02</f>
        <v>2.9407764883510494</v>
      </c>
      <c r="Y26" s="1">
        <f>Y24*0.06</f>
        <v>4.4111647325265739</v>
      </c>
      <c r="Z26" s="7">
        <f t="shared" ref="Z26" si="121">SUM(W26:Y26)</f>
        <v>14.694996463276674</v>
      </c>
      <c r="AA26" s="10"/>
      <c r="AC26" s="5" t="s">
        <v>27</v>
      </c>
      <c r="AD26" s="24">
        <f t="shared" si="14"/>
        <v>75.038612139808293</v>
      </c>
      <c r="AE26" s="24">
        <f t="shared" si="15"/>
        <v>55.467239651616254</v>
      </c>
      <c r="AF26" s="24">
        <f t="shared" si="16"/>
        <v>66.814107101074981</v>
      </c>
      <c r="AG26" s="7">
        <f t="shared" ref="AG26" si="122">SUM(AD26:AF26)</f>
        <v>197.31995889249953</v>
      </c>
      <c r="AH26" s="10"/>
    </row>
    <row r="27" spans="1:34" ht="14.5" x14ac:dyDescent="0.35">
      <c r="A27" s="11" t="s">
        <v>28</v>
      </c>
      <c r="B27" s="12">
        <f>B24-(B25+B26)</f>
        <v>2410.8328451124548</v>
      </c>
      <c r="C27" s="12">
        <f>C24-(C25+C26)</f>
        <v>1630.4190734475574</v>
      </c>
      <c r="D27" s="12">
        <f>D24-(D25+D26)</f>
        <v>612.96499289333406</v>
      </c>
      <c r="E27" s="3">
        <f t="shared" ref="E27" si="123">SUM(B27:D27)</f>
        <v>4654.2169114533463</v>
      </c>
      <c r="F27" s="4">
        <f t="shared" ref="F27:F28" si="124">(E27/279.71)</f>
        <v>16.639436957753912</v>
      </c>
      <c r="H27" s="11" t="s">
        <v>28</v>
      </c>
      <c r="I27" s="12">
        <f>I24-(I25+I26)</f>
        <v>-10.095094986161167</v>
      </c>
      <c r="J27" s="12">
        <f>J24-(J25+J26)</f>
        <v>-13.151454121137164</v>
      </c>
      <c r="K27" s="12">
        <f>K24-(K25+K26)</f>
        <v>-6.3073300376882315</v>
      </c>
      <c r="L27" s="3">
        <f t="shared" ref="L27" si="125">SUM(I27:K27)</f>
        <v>-29.55387914498656</v>
      </c>
      <c r="M27" s="4">
        <f t="shared" ref="M27:M28" si="126">(L27/70.59)</f>
        <v>-0.41866948781678082</v>
      </c>
      <c r="O27" s="11" t="s">
        <v>28</v>
      </c>
      <c r="P27" s="12">
        <f>P24-(P25+P26)</f>
        <v>486.34453784675901</v>
      </c>
      <c r="Q27" s="12">
        <f>Q24-(Q25+Q26)</f>
        <v>176.52907567357494</v>
      </c>
      <c r="R27" s="12">
        <f>R24-(R25+R26)</f>
        <v>110.98843425161247</v>
      </c>
      <c r="S27" s="3">
        <f t="shared" ref="S27" si="127">SUM(P27:R27)</f>
        <v>773.86204777194644</v>
      </c>
      <c r="T27" s="4">
        <f t="shared" ref="T27:T28" si="128">(S27/54.24)</f>
        <v>14.267368137388392</v>
      </c>
      <c r="V27" s="11" t="s">
        <v>28</v>
      </c>
      <c r="W27" s="12">
        <f>W24-(W25+W26)</f>
        <v>309.80970687755348</v>
      </c>
      <c r="X27" s="12">
        <f>X24-(X25+X26)</f>
        <v>94.098047929201414</v>
      </c>
      <c r="Y27" s="12">
        <f>Y24-(Y25+Y26)</f>
        <v>49.108247476249659</v>
      </c>
      <c r="Z27" s="3">
        <f t="shared" ref="Z27" si="129">SUM(W27:Y27)</f>
        <v>453.01600228300458</v>
      </c>
      <c r="AA27" s="4">
        <f t="shared" ref="AA27:AA28" si="130">(Z27/54.18)</f>
        <v>8.3613141801957287</v>
      </c>
      <c r="AC27" s="11" t="s">
        <v>28</v>
      </c>
      <c r="AD27" s="12">
        <f t="shared" si="14"/>
        <v>3196.8919948506064</v>
      </c>
      <c r="AE27" s="12">
        <f t="shared" si="15"/>
        <v>1887.8947429291964</v>
      </c>
      <c r="AF27" s="12">
        <f t="shared" si="16"/>
        <v>766.75434458350799</v>
      </c>
      <c r="AG27" s="3">
        <f t="shared" ref="AG27" si="131">SUM(AD27:AF27)</f>
        <v>5851.541082363311</v>
      </c>
      <c r="AH27" s="4">
        <f t="shared" ref="AH27:AH28" si="132">(AG27/458.72)</f>
        <v>12.756237099675861</v>
      </c>
    </row>
    <row r="28" spans="1:34" ht="14.5" x14ac:dyDescent="0.35">
      <c r="A28" s="5" t="s">
        <v>29</v>
      </c>
      <c r="B28" s="8">
        <f>B27+(0.5*D27)</f>
        <v>2717.3153415591219</v>
      </c>
      <c r="C28" s="8">
        <f>C27+(0.5*D27)</f>
        <v>1936.9015698942244</v>
      </c>
      <c r="D28" s="9">
        <f>C28*0.38</f>
        <v>736.02259655980527</v>
      </c>
      <c r="E28" s="7">
        <f t="shared" ref="E28" si="133">SUM(B28:D28)</f>
        <v>5390.2395080131519</v>
      </c>
      <c r="F28" s="4">
        <f t="shared" si="124"/>
        <v>19.270814443577819</v>
      </c>
      <c r="H28" s="5" t="s">
        <v>29</v>
      </c>
      <c r="I28" s="8">
        <f>I27+(0.5*K27)</f>
        <v>-13.248760005005282</v>
      </c>
      <c r="J28" s="8">
        <f>J27+(0.5*K27)</f>
        <v>-16.305119139981279</v>
      </c>
      <c r="K28" s="9">
        <f>J28*0.5</f>
        <v>-8.1525595699906397</v>
      </c>
      <c r="L28" s="7">
        <f t="shared" ref="L28" si="134">SUM(I28:K28)</f>
        <v>-37.706438714977196</v>
      </c>
      <c r="M28" s="4">
        <f t="shared" si="126"/>
        <v>-0.53416119443231613</v>
      </c>
      <c r="O28" s="5" t="s">
        <v>29</v>
      </c>
      <c r="P28" s="8">
        <f>P27+(0.5*R27)</f>
        <v>541.8387549725652</v>
      </c>
      <c r="Q28" s="8">
        <f>Q27+(0.5*R27)</f>
        <v>232.02329279938118</v>
      </c>
      <c r="R28" s="9">
        <f>Q28*0.5</f>
        <v>116.01164639969059</v>
      </c>
      <c r="S28" s="7">
        <f t="shared" ref="S28" si="135">SUM(P28:R28)</f>
        <v>889.873694171637</v>
      </c>
      <c r="T28" s="4">
        <f t="shared" si="128"/>
        <v>16.406225924993308</v>
      </c>
      <c r="V28" s="5" t="s">
        <v>29</v>
      </c>
      <c r="W28" s="8">
        <f>W27+(0.5*Y27)</f>
        <v>334.3638306156783</v>
      </c>
      <c r="X28" s="8">
        <f>X27+(0.5*Y27)</f>
        <v>118.65217166732624</v>
      </c>
      <c r="Y28" s="9">
        <f>X28*0.5</f>
        <v>59.326085833663122</v>
      </c>
      <c r="Z28" s="7">
        <f t="shared" ref="Z28" si="136">SUM(W28:Y28)</f>
        <v>512.3420881166677</v>
      </c>
      <c r="AA28" s="4">
        <f t="shared" si="130"/>
        <v>9.4562954617325161</v>
      </c>
      <c r="AC28" s="5" t="s">
        <v>29</v>
      </c>
      <c r="AD28" s="24">
        <f t="shared" si="14"/>
        <v>3580.2691671423599</v>
      </c>
      <c r="AE28" s="24">
        <f t="shared" si="15"/>
        <v>2271.2719152209506</v>
      </c>
      <c r="AF28" s="24">
        <f t="shared" si="16"/>
        <v>903.20776922316827</v>
      </c>
      <c r="AG28" s="7">
        <f t="shared" ref="AG28" si="137">SUM(AD28:AF28)</f>
        <v>6754.7488515864788</v>
      </c>
      <c r="AH28" s="4">
        <f t="shared" si="132"/>
        <v>14.725211134431632</v>
      </c>
    </row>
    <row r="29" spans="1:34" x14ac:dyDescent="0.3">
      <c r="A29" s="19" t="s">
        <v>30</v>
      </c>
      <c r="B29" s="20">
        <v>300</v>
      </c>
      <c r="C29" s="20">
        <v>450</v>
      </c>
      <c r="D29" s="21">
        <v>150</v>
      </c>
      <c r="E29" s="22">
        <f t="shared" ref="E29" si="138">SUM(B29:D29)</f>
        <v>900</v>
      </c>
      <c r="F29" s="10"/>
      <c r="H29" s="19" t="s">
        <v>30</v>
      </c>
      <c r="I29" s="20">
        <v>0</v>
      </c>
      <c r="J29" s="20">
        <v>0</v>
      </c>
      <c r="K29" s="21">
        <v>0</v>
      </c>
      <c r="L29" s="22">
        <f t="shared" ref="L29" si="139">SUM(I29:K29)</f>
        <v>0</v>
      </c>
      <c r="M29" s="10"/>
      <c r="O29" s="19" t="s">
        <v>30</v>
      </c>
      <c r="P29" s="20">
        <v>80</v>
      </c>
      <c r="Q29" s="20">
        <v>180</v>
      </c>
      <c r="R29" s="21">
        <v>60</v>
      </c>
      <c r="S29" s="22">
        <f t="shared" ref="S29" si="140">SUM(P29:R29)</f>
        <v>320</v>
      </c>
      <c r="T29" s="10"/>
      <c r="V29" s="19" t="s">
        <v>30</v>
      </c>
      <c r="W29" s="20">
        <v>50</v>
      </c>
      <c r="X29" s="20">
        <v>50</v>
      </c>
      <c r="Y29" s="21">
        <v>20</v>
      </c>
      <c r="Z29" s="22">
        <f t="shared" ref="Z29" si="141">SUM(W29:Y29)</f>
        <v>120</v>
      </c>
      <c r="AA29" s="10"/>
      <c r="AC29" s="19" t="s">
        <v>30</v>
      </c>
      <c r="AD29" s="20">
        <f t="shared" si="14"/>
        <v>430</v>
      </c>
      <c r="AE29" s="20">
        <f t="shared" si="15"/>
        <v>680</v>
      </c>
      <c r="AF29" s="20">
        <f t="shared" si="16"/>
        <v>230</v>
      </c>
      <c r="AG29" s="22">
        <f t="shared" ref="AG29" si="142">SUM(AD29:AF29)</f>
        <v>1340</v>
      </c>
      <c r="AH29" s="10"/>
    </row>
    <row r="30" spans="1:34" x14ac:dyDescent="0.3">
      <c r="A30" s="5" t="s">
        <v>31</v>
      </c>
      <c r="B30" s="6">
        <f>B28*0.02</f>
        <v>54.346306831182439</v>
      </c>
      <c r="C30" s="6">
        <f>C28*0.02</f>
        <v>38.738031397884491</v>
      </c>
      <c r="D30" s="1">
        <f>D28*0.06</f>
        <v>44.161355793588314</v>
      </c>
      <c r="E30" s="7">
        <f t="shared" ref="E30" si="143">SUM(B30:D30)</f>
        <v>137.24569402265524</v>
      </c>
      <c r="F30" s="10"/>
      <c r="H30" s="5" t="s">
        <v>31</v>
      </c>
      <c r="I30" s="6">
        <f>I28*0.02</f>
        <v>-0.26497520010010567</v>
      </c>
      <c r="J30" s="6">
        <f>J28*0.02</f>
        <v>-0.32610238279962561</v>
      </c>
      <c r="K30" s="1">
        <f>K28*0.06</f>
        <v>-0.48915357419943839</v>
      </c>
      <c r="L30" s="7">
        <f t="shared" ref="L30" si="144">SUM(I30:K30)</f>
        <v>-1.0802311570991696</v>
      </c>
      <c r="M30" s="10"/>
      <c r="O30" s="5" t="s">
        <v>31</v>
      </c>
      <c r="P30" s="6">
        <f>P28*0.02</f>
        <v>10.836775099451303</v>
      </c>
      <c r="Q30" s="6">
        <f>Q28*0.02</f>
        <v>4.6404658559876237</v>
      </c>
      <c r="R30" s="1">
        <f>R28*0.06</f>
        <v>6.9606987839814352</v>
      </c>
      <c r="S30" s="7">
        <f t="shared" ref="S30" si="145">SUM(P30:R30)</f>
        <v>22.437939739420361</v>
      </c>
      <c r="T30" s="10"/>
      <c r="V30" s="5" t="s">
        <v>31</v>
      </c>
      <c r="W30" s="6">
        <f>W28*0.02</f>
        <v>6.6872766123135658</v>
      </c>
      <c r="X30" s="6">
        <f>X28*0.02</f>
        <v>2.3730434333465249</v>
      </c>
      <c r="Y30" s="1">
        <f>Y28*0.06</f>
        <v>3.5595651500197873</v>
      </c>
      <c r="Z30" s="7">
        <f t="shared" ref="Z30" si="146">SUM(W30:Y30)</f>
        <v>12.619885195679879</v>
      </c>
      <c r="AA30" s="10"/>
      <c r="AC30" s="5" t="s">
        <v>31</v>
      </c>
      <c r="AD30" s="24">
        <f t="shared" si="14"/>
        <v>71.605383342847205</v>
      </c>
      <c r="AE30" s="24">
        <f t="shared" si="15"/>
        <v>45.425438304419011</v>
      </c>
      <c r="AF30" s="24">
        <f t="shared" si="16"/>
        <v>54.192466153390093</v>
      </c>
      <c r="AG30" s="7">
        <f t="shared" ref="AG30" si="147">SUM(AD30:AF30)</f>
        <v>171.22328780065629</v>
      </c>
      <c r="AH30" s="10"/>
    </row>
    <row r="31" spans="1:34" ht="14.5" x14ac:dyDescent="0.35">
      <c r="A31" s="11" t="s">
        <v>32</v>
      </c>
      <c r="B31" s="12">
        <f>B28-(B29+B30)</f>
        <v>2362.9690347279393</v>
      </c>
      <c r="C31" s="12">
        <f>C28-(C29+C30)</f>
        <v>1448.1635384963399</v>
      </c>
      <c r="D31" s="12">
        <f>D28-(D29+D30)</f>
        <v>541.86124076621695</v>
      </c>
      <c r="E31" s="3">
        <f t="shared" ref="E31" si="148">SUM(B31:D31)</f>
        <v>4352.9938139904962</v>
      </c>
      <c r="F31" s="4">
        <f>(E31/279.71)</f>
        <v>15.562524807802712</v>
      </c>
      <c r="H31" s="11" t="s">
        <v>32</v>
      </c>
      <c r="I31" s="12">
        <f>I28-(I29+I30)</f>
        <v>-12.983784804905177</v>
      </c>
      <c r="J31" s="12">
        <f>J28-(J29+J30)</f>
        <v>-15.979016757181654</v>
      </c>
      <c r="K31" s="12">
        <f>K28-(K29+K30)</f>
        <v>-7.6634059957912015</v>
      </c>
      <c r="L31" s="3">
        <f t="shared" ref="L31" si="149">SUM(I31:K31)</f>
        <v>-36.626207557878033</v>
      </c>
      <c r="M31" s="4">
        <f>(L31/70.59)</f>
        <v>-0.5188583022790485</v>
      </c>
      <c r="O31" s="11" t="s">
        <v>32</v>
      </c>
      <c r="P31" s="12">
        <f>P28-(P29+P30)</f>
        <v>451.0019798731139</v>
      </c>
      <c r="Q31" s="12">
        <f>Q28-(Q29+Q30)</f>
        <v>47.382826943393553</v>
      </c>
      <c r="R31" s="12">
        <f>R28-(R29+R30)</f>
        <v>49.050947615709163</v>
      </c>
      <c r="S31" s="3">
        <f t="shared" ref="S31" si="150">SUM(P31:R31)</f>
        <v>547.43575443221653</v>
      </c>
      <c r="T31" s="4">
        <f>(S31/54.24)</f>
        <v>10.092842080239979</v>
      </c>
      <c r="V31" s="11" t="s">
        <v>32</v>
      </c>
      <c r="W31" s="12">
        <f>W28-(W29+W30)</f>
        <v>277.67655400336474</v>
      </c>
      <c r="X31" s="12">
        <f>X28-(X29+X30)</f>
        <v>66.279128233979719</v>
      </c>
      <c r="Y31" s="12">
        <f>Y28-(Y29+Y30)</f>
        <v>35.766520683643336</v>
      </c>
      <c r="Z31" s="3">
        <f t="shared" ref="Z31" si="151">SUM(W31:Y31)</f>
        <v>379.7222029209878</v>
      </c>
      <c r="AA31" s="4">
        <f>(Z31/54.18)</f>
        <v>7.0085308770946435</v>
      </c>
      <c r="AC31" s="11" t="s">
        <v>32</v>
      </c>
      <c r="AD31" s="12">
        <f t="shared" si="14"/>
        <v>3078.6637837995131</v>
      </c>
      <c r="AE31" s="12">
        <f t="shared" si="15"/>
        <v>1545.8464769165316</v>
      </c>
      <c r="AF31" s="12">
        <f t="shared" si="16"/>
        <v>619.01530306977827</v>
      </c>
      <c r="AG31" s="3">
        <f t="shared" ref="AG31" si="152">SUM(AD31:AF31)</f>
        <v>5243.5255637858227</v>
      </c>
      <c r="AH31" s="4">
        <f>(AG31/458.72)</f>
        <v>11.430775993603554</v>
      </c>
    </row>
  </sheetData>
  <pageMargins left="0.7" right="0.7" top="0.75" bottom="0.75" header="0.3" footer="0.3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71FFD1B571BE2883E0537D20C80A46C7" version="1.0.0">
  <systemFields>
    <field name="Objective-Id">
      <value order="0">A3034039</value>
    </field>
    <field name="Objective-Title">
      <value order="0">Annex 4 North Ross Pop Model Revised 30 August 2019</value>
    </field>
    <field name="Objective-Description">
      <value order="0"/>
    </field>
    <field name="Objective-CreationStamp">
      <value order="0">2019-08-15T15:47:34Z</value>
    </field>
    <field name="Objective-IsApproved">
      <value order="0">false</value>
    </field>
    <field name="Objective-IsPublished">
      <value order="0">true</value>
    </field>
    <field name="Objective-DatePublished">
      <value order="0">2019-09-19T13:39:48Z</value>
    </field>
    <field name="Objective-ModificationStamp">
      <value order="0">2019-09-19T13:39:48Z</value>
    </field>
    <field name="Objective-Owner">
      <value order="0">Sinclair Coghill</value>
    </field>
    <field name="Objective-Path">
      <value order="0">Objective Global Folder:SNH Fileplan:MAN - Management:LIA - Liaison with other groups/agencies:DMG - Deer Management Groups:North Ross:Deer Management Group - North Ross - Section 7 Agreement</value>
    </field>
    <field name="Objective-Parent">
      <value order="0">Deer Management Group - North Ross - Section 7 Agreement</value>
    </field>
    <field name="Objective-State">
      <value order="0">Published</value>
    </field>
    <field name="Objective-VersionId">
      <value order="0">vA5404052</value>
    </field>
    <field name="Objective-Version">
      <value order="0">7.0</value>
    </field>
    <field name="Objective-VersionNumber">
      <value order="0">8</value>
    </field>
    <field name="Objective-VersionComment">
      <value order="0"/>
    </field>
    <field name="Objective-FileNumber">
      <value order="0">qA163490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8">
      <field name="Objective-EIR Exception">
        <value order="0">Release</value>
      </field>
      <field name="Objective-FOI Exemption">
        <value order="0">Release</value>
      </field>
      <field name="Objective-DPA Exemption">
        <value order="0">Release</value>
      </field>
      <field name="Objective-Justification">
        <value order="0"/>
      </field>
      <field name="Objective-Date of Original">
        <value order="0"/>
      </field>
      <field name="Objective-Sensitivity Review Date">
        <value order="0"/>
      </field>
      <field name="Objective-FOI/EIR Disclosure Date">
        <value order="0"/>
      </field>
      <field name="Objective-Date of Release">
        <value order="0"/>
      </field>
      <field name="Objective-FOI Release Details">
        <value order="0"/>
      </field>
      <field name="Objective-FOI/EIR Dissemination Date">
        <value order="0"/>
      </field>
      <field name="Objective-Connect Creator">
        <value order="0"/>
      </field>
      <field name="Objective-Date of Request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1FFD1B571BE2883E0537D20C80A4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SGDMG Pop Models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Sinclair Coghill</dc:creator>
  <cp:lastModifiedBy>Victor Clements</cp:lastModifiedBy>
  <cp:lastPrinted>2019-07-08T13:50:28Z</cp:lastPrinted>
  <dcterms:created xsi:type="dcterms:W3CDTF">2015-11-06T17:21:37Z</dcterms:created>
  <dcterms:modified xsi:type="dcterms:W3CDTF">2025-07-29T15:58:03Z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A3034039</vt:lpwstr>
  </property>
  <property fmtid="{D5CDD505-2E9C-101B-9397-08002B2CF9AE}" pid="4" name="Objective-Title">
    <vt:lpwstr>Annex 4 North Ross Pop Model Revised 30 August 2019</vt:lpwstr>
  </property>
  <property fmtid="{D5CDD505-2E9C-101B-9397-08002B2CF9AE}" pid="5" name="Objective-Comment">
    <vt:lpwstr/>
  </property>
  <property fmtid="{D5CDD505-2E9C-101B-9397-08002B2CF9AE}" pid="6" name="Objective-CreationStamp">
    <vt:filetime>2019-08-15T15:47:46Z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2019-09-19T13:39:48Z</vt:filetime>
  </property>
  <property fmtid="{D5CDD505-2E9C-101B-9397-08002B2CF9AE}" pid="10" name="Objective-ModificationStamp">
    <vt:filetime>2019-09-19T13:39:49Z</vt:filetime>
  </property>
  <property fmtid="{D5CDD505-2E9C-101B-9397-08002B2CF9AE}" pid="11" name="Objective-Owner">
    <vt:lpwstr>Sinclair Coghill</vt:lpwstr>
  </property>
  <property fmtid="{D5CDD505-2E9C-101B-9397-08002B2CF9AE}" pid="12" name="Objective-Path">
    <vt:lpwstr>Objective Global Folder:SNH Fileplan:MAN - Management:LIA - Liaison with other groups/agencies:DMG - Deer Management Groups:North Ross:Deer Management Group - North Ross - Section 7 Agreement:</vt:lpwstr>
  </property>
  <property fmtid="{D5CDD505-2E9C-101B-9397-08002B2CF9AE}" pid="13" name="Objective-Parent">
    <vt:lpwstr>Deer Management Group - North Ross - Section 7 Agreement</vt:lpwstr>
  </property>
  <property fmtid="{D5CDD505-2E9C-101B-9397-08002B2CF9AE}" pid="14" name="Objective-State">
    <vt:lpwstr>Published</vt:lpwstr>
  </property>
  <property fmtid="{D5CDD505-2E9C-101B-9397-08002B2CF9AE}" pid="15" name="Objective-Version">
    <vt:lpwstr>7.0</vt:lpwstr>
  </property>
  <property fmtid="{D5CDD505-2E9C-101B-9397-08002B2CF9AE}" pid="16" name="Objective-VersionNumber">
    <vt:r8>8</vt:r8>
  </property>
  <property fmtid="{D5CDD505-2E9C-101B-9397-08002B2CF9AE}" pid="17" name="Objective-VersionComment">
    <vt:lpwstr/>
  </property>
  <property fmtid="{D5CDD505-2E9C-101B-9397-08002B2CF9AE}" pid="18" name="Objective-FileNumber">
    <vt:lpwstr>qA163490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/>
  </property>
  <property fmtid="{D5CDD505-2E9C-101B-9397-08002B2CF9AE}" pid="21" name="Objective-Date of Original [system]">
    <vt:lpwstr/>
  </property>
  <property fmtid="{D5CDD505-2E9C-101B-9397-08002B2CF9AE}" pid="22" name="Objective-Sensitivity Review Date [system]">
    <vt:lpwstr/>
  </property>
  <property fmtid="{D5CDD505-2E9C-101B-9397-08002B2CF9AE}" pid="23" name="Objective-FOI Exemption [system]">
    <vt:lpwstr>Release</vt:lpwstr>
  </property>
  <property fmtid="{D5CDD505-2E9C-101B-9397-08002B2CF9AE}" pid="24" name="Objective-DPA Exemption [system]">
    <vt:lpwstr>Release</vt:lpwstr>
  </property>
  <property fmtid="{D5CDD505-2E9C-101B-9397-08002B2CF9AE}" pid="25" name="Objective-EIR Exception [system]">
    <vt:lpwstr>Release</vt:lpwstr>
  </property>
  <property fmtid="{D5CDD505-2E9C-101B-9397-08002B2CF9AE}" pid="26" name="Objective-Justification [system]">
    <vt:lpwstr/>
  </property>
  <property fmtid="{D5CDD505-2E9C-101B-9397-08002B2CF9AE}" pid="27" name="Objective-Date of Request [system]">
    <vt:lpwstr/>
  </property>
  <property fmtid="{D5CDD505-2E9C-101B-9397-08002B2CF9AE}" pid="28" name="Objective-Date of Release [system]">
    <vt:lpwstr/>
  </property>
  <property fmtid="{D5CDD505-2E9C-101B-9397-08002B2CF9AE}" pid="29" name="Objective-FOI/EIR Disclosure Date [system]">
    <vt:lpwstr/>
  </property>
  <property fmtid="{D5CDD505-2E9C-101B-9397-08002B2CF9AE}" pid="30" name="Objective-FOI/EIR Dissemination Date [system]">
    <vt:lpwstr/>
  </property>
  <property fmtid="{D5CDD505-2E9C-101B-9397-08002B2CF9AE}" pid="31" name="Objective-FOI Release Details [system]">
    <vt:lpwstr/>
  </property>
  <property fmtid="{D5CDD505-2E9C-101B-9397-08002B2CF9AE}" pid="32" name="Objective-Connect Creator [system]">
    <vt:lpwstr/>
  </property>
  <property fmtid="{D5CDD505-2E9C-101B-9397-08002B2CF9AE}" pid="33" name="Objective-Description">
    <vt:lpwstr/>
  </property>
  <property fmtid="{D5CDD505-2E9C-101B-9397-08002B2CF9AE}" pid="34" name="Objective-VersionId">
    <vt:lpwstr>vA5404052</vt:lpwstr>
  </property>
  <property fmtid="{D5CDD505-2E9C-101B-9397-08002B2CF9AE}" pid="35" name="Objective-EIR Exception">
    <vt:lpwstr>Release</vt:lpwstr>
  </property>
  <property fmtid="{D5CDD505-2E9C-101B-9397-08002B2CF9AE}" pid="36" name="Objective-FOI Exemption">
    <vt:lpwstr>Release</vt:lpwstr>
  </property>
  <property fmtid="{D5CDD505-2E9C-101B-9397-08002B2CF9AE}" pid="37" name="Objective-DPA Exemption">
    <vt:lpwstr>Release</vt:lpwstr>
  </property>
  <property fmtid="{D5CDD505-2E9C-101B-9397-08002B2CF9AE}" pid="38" name="Objective-Justification">
    <vt:lpwstr/>
  </property>
  <property fmtid="{D5CDD505-2E9C-101B-9397-08002B2CF9AE}" pid="39" name="Objective-Date of Original">
    <vt:lpwstr/>
  </property>
  <property fmtid="{D5CDD505-2E9C-101B-9397-08002B2CF9AE}" pid="40" name="Objective-Sensitivity Review Date">
    <vt:lpwstr/>
  </property>
  <property fmtid="{D5CDD505-2E9C-101B-9397-08002B2CF9AE}" pid="41" name="Objective-FOI/EIR Disclosure Date">
    <vt:lpwstr/>
  </property>
  <property fmtid="{D5CDD505-2E9C-101B-9397-08002B2CF9AE}" pid="42" name="Objective-Date of Release">
    <vt:lpwstr/>
  </property>
  <property fmtid="{D5CDD505-2E9C-101B-9397-08002B2CF9AE}" pid="43" name="Objective-FOI Release Details">
    <vt:lpwstr/>
  </property>
  <property fmtid="{D5CDD505-2E9C-101B-9397-08002B2CF9AE}" pid="44" name="Objective-FOI/EIR Dissemination Date">
    <vt:lpwstr/>
  </property>
  <property fmtid="{D5CDD505-2E9C-101B-9397-08002B2CF9AE}" pid="45" name="Objective-Connect Creator">
    <vt:lpwstr/>
  </property>
  <property fmtid="{D5CDD505-2E9C-101B-9397-08002B2CF9AE}" pid="46" name="Objective-Date of Request">
    <vt:lpwstr/>
  </property>
</Properties>
</file>