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1A006C9-CB2E-4B53-AC46-22760225EDD6}" xr6:coauthVersionLast="47" xr6:coauthVersionMax="47" xr10:uidLastSave="{00000000-0000-0000-0000-000000000000}"/>
  <bookViews>
    <workbookView xWindow="560" yWindow="0" windowWidth="17280" windowHeight="10080" xr2:uid="{00000000-000D-0000-FFFF-FFFF00000000}"/>
  </bookViews>
  <sheets>
    <sheet name="SGDMG Pop Models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0" l="1"/>
  <c r="L21" i="20"/>
  <c r="L17" i="20"/>
  <c r="L13" i="20"/>
  <c r="L9" i="20"/>
  <c r="L6" i="20"/>
  <c r="M6" i="20" s="1"/>
  <c r="C7" i="20"/>
  <c r="B7" i="20"/>
  <c r="E9" i="20"/>
  <c r="E25" i="20"/>
  <c r="E21" i="20"/>
  <c r="E17" i="20"/>
  <c r="E13" i="20"/>
  <c r="I8" i="20" l="1"/>
  <c r="I10" i="20" s="1"/>
  <c r="I11" i="20" s="1"/>
  <c r="L7" i="20"/>
  <c r="M7" i="20" s="1"/>
  <c r="J8" i="20"/>
  <c r="D7" i="20"/>
  <c r="C8" i="20" s="1"/>
  <c r="E7" i="20"/>
  <c r="F7" i="20" s="1"/>
  <c r="B8" i="20"/>
  <c r="K8" i="20" l="1"/>
  <c r="J10" i="20"/>
  <c r="J11" i="20" s="1"/>
  <c r="D8" i="20"/>
  <c r="E8" i="20" s="1"/>
  <c r="F8" i="20" s="1"/>
  <c r="C10" i="20"/>
  <c r="C11" i="20" s="1"/>
  <c r="E6" i="20"/>
  <c r="F6" i="20" s="1"/>
  <c r="B10" i="20"/>
  <c r="K10" i="20" l="1"/>
  <c r="L10" i="20" s="1"/>
  <c r="K11" i="20"/>
  <c r="I12" i="20" s="1"/>
  <c r="L8" i="20"/>
  <c r="M8" i="20" s="1"/>
  <c r="D10" i="20"/>
  <c r="D11" i="20" s="1"/>
  <c r="B11" i="20"/>
  <c r="I14" i="20" l="1"/>
  <c r="L11" i="20"/>
  <c r="M11" i="20" s="1"/>
  <c r="J12" i="20"/>
  <c r="E10" i="20"/>
  <c r="C12" i="20"/>
  <c r="D12" i="20" s="1"/>
  <c r="B12" i="20"/>
  <c r="E11" i="20"/>
  <c r="F11" i="20" s="1"/>
  <c r="K12" i="20" l="1"/>
  <c r="L12" i="20" s="1"/>
  <c r="M12" i="20" s="1"/>
  <c r="J14" i="20"/>
  <c r="J15" i="20" s="1"/>
  <c r="I15" i="20"/>
  <c r="C14" i="20"/>
  <c r="B14" i="20"/>
  <c r="E12" i="20"/>
  <c r="F12" i="20" s="1"/>
  <c r="K14" i="20" l="1"/>
  <c r="L14" i="20" s="1"/>
  <c r="D14" i="20"/>
  <c r="E14" i="20" s="1"/>
  <c r="C15" i="20"/>
  <c r="B15" i="20"/>
  <c r="K15" i="20" l="1"/>
  <c r="D15" i="20"/>
  <c r="E15" i="20" s="1"/>
  <c r="F15" i="20" s="1"/>
  <c r="I16" i="20" l="1"/>
  <c r="L15" i="20"/>
  <c r="M15" i="20" s="1"/>
  <c r="J16" i="20"/>
  <c r="B16" i="20"/>
  <c r="C16" i="20"/>
  <c r="D16" i="20" s="1"/>
  <c r="K16" i="20" l="1"/>
  <c r="L16" i="20" s="1"/>
  <c r="M16" i="20" s="1"/>
  <c r="J18" i="20"/>
  <c r="J19" i="20" s="1"/>
  <c r="I18" i="20"/>
  <c r="B18" i="20"/>
  <c r="B19" i="20" s="1"/>
  <c r="C18" i="20"/>
  <c r="E16" i="20"/>
  <c r="F16" i="20" s="1"/>
  <c r="I19" i="20" l="1"/>
  <c r="K18" i="20"/>
  <c r="L18" i="20" s="1"/>
  <c r="D18" i="20"/>
  <c r="C19" i="20"/>
  <c r="K19" i="20" l="1"/>
  <c r="J20" i="20" s="1"/>
  <c r="D19" i="20"/>
  <c r="E18" i="20"/>
  <c r="I20" i="20" l="1"/>
  <c r="I22" i="20" s="1"/>
  <c r="J22" i="20"/>
  <c r="J23" i="20" s="1"/>
  <c r="K20" i="20"/>
  <c r="L19" i="20"/>
  <c r="M19" i="20" s="1"/>
  <c r="C20" i="20"/>
  <c r="D20" i="20" s="1"/>
  <c r="E19" i="20"/>
  <c r="F19" i="20" s="1"/>
  <c r="B20" i="20"/>
  <c r="I23" i="20" l="1"/>
  <c r="K22" i="20"/>
  <c r="L22" i="20" s="1"/>
  <c r="L20" i="20"/>
  <c r="M20" i="20" s="1"/>
  <c r="C22" i="20"/>
  <c r="B22" i="20"/>
  <c r="E20" i="20"/>
  <c r="F20" i="20" s="1"/>
  <c r="K23" i="20" l="1"/>
  <c r="J24" i="20" s="1"/>
  <c r="K24" i="20" s="1"/>
  <c r="B23" i="20"/>
  <c r="C23" i="20"/>
  <c r="D22" i="20"/>
  <c r="J26" i="20" l="1"/>
  <c r="J27" i="20" s="1"/>
  <c r="I24" i="20"/>
  <c r="I26" i="20" s="1"/>
  <c r="I27" i="20" s="1"/>
  <c r="L23" i="20"/>
  <c r="M23" i="20" s="1"/>
  <c r="K26" i="20"/>
  <c r="K27" i="20" s="1"/>
  <c r="D23" i="20"/>
  <c r="B24" i="20" s="1"/>
  <c r="E22" i="20"/>
  <c r="L24" i="20" l="1"/>
  <c r="M24" i="20" s="1"/>
  <c r="J28" i="20"/>
  <c r="K28" i="20" s="1"/>
  <c r="L26" i="20"/>
  <c r="I28" i="20"/>
  <c r="L27" i="20"/>
  <c r="M27" i="20" s="1"/>
  <c r="B26" i="20"/>
  <c r="B27" i="20" s="1"/>
  <c r="E23" i="20"/>
  <c r="F23" i="20" s="1"/>
  <c r="C24" i="20"/>
  <c r="D24" i="20" s="1"/>
  <c r="L28" i="20" l="1"/>
  <c r="M28" i="20" s="1"/>
  <c r="E24" i="20"/>
  <c r="F24" i="20" s="1"/>
  <c r="C26" i="20"/>
  <c r="C27" i="20" l="1"/>
  <c r="D26" i="20"/>
  <c r="D27" i="20" l="1"/>
  <c r="E26" i="20"/>
  <c r="C28" i="20" l="1"/>
  <c r="D28" i="20" s="1"/>
  <c r="B28" i="20"/>
  <c r="E27" i="20"/>
  <c r="F27" i="20" s="1"/>
  <c r="E28" i="20" l="1"/>
  <c r="F28" i="20" s="1"/>
</calcChain>
</file>

<file path=xl/sharedStrings.xml><?xml version="1.0" encoding="utf-8"?>
<sst xmlns="http://schemas.openxmlformats.org/spreadsheetml/2006/main" count="61" uniqueCount="38">
  <si>
    <t>Stags</t>
  </si>
  <si>
    <t>Hinds</t>
  </si>
  <si>
    <t>Calves</t>
  </si>
  <si>
    <t>Total</t>
  </si>
  <si>
    <t>Density</t>
  </si>
  <si>
    <t>2025/26 cull</t>
  </si>
  <si>
    <t>2025 Spring Population</t>
  </si>
  <si>
    <t>2025 Summer Population</t>
  </si>
  <si>
    <t>2026 Mortality</t>
  </si>
  <si>
    <t>2026 Spring Population</t>
  </si>
  <si>
    <t>2026 Summer Population</t>
  </si>
  <si>
    <t>2026/27 cull</t>
  </si>
  <si>
    <t>2027 Mortality</t>
  </si>
  <si>
    <t>2027 Spring Population</t>
  </si>
  <si>
    <t>2027 Summer Population</t>
  </si>
  <si>
    <t>2027/28 cull</t>
  </si>
  <si>
    <t>2028 Mortality</t>
  </si>
  <si>
    <t>2028 Spring Population</t>
  </si>
  <si>
    <t xml:space="preserve"> </t>
  </si>
  <si>
    <t>2028 Summer Population</t>
  </si>
  <si>
    <t>2028/29 cull</t>
  </si>
  <si>
    <t>2029 Mortality</t>
  </si>
  <si>
    <t>2029 Spring Population</t>
  </si>
  <si>
    <t>2029 Summer Population</t>
  </si>
  <si>
    <t>2029/30 cull</t>
  </si>
  <si>
    <t>2030 Mortality</t>
  </si>
  <si>
    <t>2030 Spring Population</t>
  </si>
  <si>
    <t>2030 Summer Population</t>
  </si>
  <si>
    <t>Five year population projection @ 38% recruitment</t>
  </si>
  <si>
    <t>2025 More Spring deer</t>
  </si>
  <si>
    <t>Zone 1   REDUCE TO 5 per sq km</t>
  </si>
  <si>
    <t>Zone 1   MAINTAIN at 5 per sq km</t>
  </si>
  <si>
    <t xml:space="preserve"> More Spring deer</t>
  </si>
  <si>
    <t>Summer Population</t>
  </si>
  <si>
    <t>cull</t>
  </si>
  <si>
    <t xml:space="preserve"> Mortality</t>
  </si>
  <si>
    <t>Spring Population</t>
  </si>
  <si>
    <t xml:space="preserve"> cull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</si>
</sst>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0" fillId="2" borderId="4" xfId="0" applyNumberForma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" fillId="3" borderId="6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2" borderId="6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M28"/>
  <sheetViews>
    <sheetView tabSelected="1" workbookViewId="0">
      <selection activeCell="K31" sqref="K31"/>
    </sheetView>
  </sheetViews>
  <sheetFormatPr defaultRowHeight="14" x14ac:dyDescent="0.3"/>
  <cols>
    <col min="1" max="1" width="25.58203125" customWidth="1"/>
    <col min="8" max="8" width="25.58203125" customWidth="1"/>
  </cols>
  <sheetData>
    <row r="2" spans="1:13" ht="18" x14ac:dyDescent="0.4">
      <c r="A2" s="13" t="s">
        <v>30</v>
      </c>
      <c r="H2" s="13" t="s">
        <v>31</v>
      </c>
    </row>
    <row r="4" spans="1:13" ht="18" x14ac:dyDescent="0.4">
      <c r="A4" s="13" t="s">
        <v>28</v>
      </c>
      <c r="H4" s="13" t="s">
        <v>28</v>
      </c>
    </row>
    <row r="5" spans="1:13" x14ac:dyDescent="0.3">
      <c r="A5" s="14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H5" s="14"/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</row>
    <row r="6" spans="1:13" ht="14.5" x14ac:dyDescent="0.35">
      <c r="A6" s="11" t="s">
        <v>6</v>
      </c>
      <c r="B6" s="12">
        <v>2006</v>
      </c>
      <c r="C6" s="12">
        <v>2260</v>
      </c>
      <c r="D6" s="12">
        <v>654</v>
      </c>
      <c r="E6" s="3">
        <f t="shared" ref="E6" si="0">SUM(B6:D6)</f>
        <v>4920</v>
      </c>
      <c r="F6" s="4">
        <f>(E6/279.71)</f>
        <v>17.589646419505918</v>
      </c>
      <c r="H6" s="11" t="s">
        <v>36</v>
      </c>
      <c r="I6" s="12">
        <v>639</v>
      </c>
      <c r="J6" s="12">
        <v>563</v>
      </c>
      <c r="K6" s="12">
        <v>199</v>
      </c>
      <c r="L6" s="3">
        <f t="shared" ref="L6" si="1">SUM(I6:K6)</f>
        <v>1401</v>
      </c>
      <c r="M6" s="4">
        <f>(L6/279.71)</f>
        <v>5.0087590718958923</v>
      </c>
    </row>
    <row r="7" spans="1:13" ht="14.5" x14ac:dyDescent="0.35">
      <c r="A7" s="15" t="s">
        <v>29</v>
      </c>
      <c r="B7" s="16">
        <f>(B6*1.12)</f>
        <v>2246.7200000000003</v>
      </c>
      <c r="C7" s="16">
        <f>(C6*1.2)</f>
        <v>2712</v>
      </c>
      <c r="D7" s="17">
        <f>(C7*0.38)</f>
        <v>1030.56</v>
      </c>
      <c r="E7" s="18">
        <f t="shared" ref="E7" si="2">SUM(B7:D7)</f>
        <v>5989.2800000000007</v>
      </c>
      <c r="F7" s="4">
        <f>(E7/279.71)</f>
        <v>21.412462908011872</v>
      </c>
      <c r="H7" s="15" t="s">
        <v>32</v>
      </c>
      <c r="I7" s="16">
        <v>639</v>
      </c>
      <c r="J7" s="16">
        <v>563</v>
      </c>
      <c r="K7" s="17">
        <v>199</v>
      </c>
      <c r="L7" s="18">
        <f t="shared" ref="L7" si="3">SUM(I7:K7)</f>
        <v>1401</v>
      </c>
      <c r="M7" s="4">
        <f>(L7/279.71)</f>
        <v>5.0087590718958923</v>
      </c>
    </row>
    <row r="8" spans="1:13" ht="14.5" x14ac:dyDescent="0.35">
      <c r="A8" s="5" t="s">
        <v>7</v>
      </c>
      <c r="B8" s="8">
        <f>B7+(0.5*D7)</f>
        <v>2762</v>
      </c>
      <c r="C8" s="8">
        <f>C7+(0.5*D7)</f>
        <v>3227.2799999999997</v>
      </c>
      <c r="D8" s="9">
        <f>C8*0.38</f>
        <v>1226.3663999999999</v>
      </c>
      <c r="E8" s="7">
        <f t="shared" ref="E8" si="4">SUM(B8:D8)</f>
        <v>7215.6463999999996</v>
      </c>
      <c r="F8" s="4">
        <f>(E8/279.71)</f>
        <v>25.796883915483896</v>
      </c>
      <c r="H8" s="5" t="s">
        <v>33</v>
      </c>
      <c r="I8" s="8">
        <f>I7+(0.5*K7)</f>
        <v>738.5</v>
      </c>
      <c r="J8" s="8">
        <f>J7+(0.5*K7)</f>
        <v>662.5</v>
      </c>
      <c r="K8" s="9">
        <f>J8*0.38</f>
        <v>251.75</v>
      </c>
      <c r="L8" s="7">
        <f t="shared" ref="L8" si="5">SUM(I8:K8)</f>
        <v>1652.75</v>
      </c>
      <c r="M8" s="4">
        <f>(L8/279.71)</f>
        <v>5.9087983983411396</v>
      </c>
    </row>
    <row r="9" spans="1:13" x14ac:dyDescent="0.3">
      <c r="A9" s="19" t="s">
        <v>5</v>
      </c>
      <c r="B9" s="20">
        <v>800</v>
      </c>
      <c r="C9" s="20">
        <v>800</v>
      </c>
      <c r="D9" s="21">
        <v>380</v>
      </c>
      <c r="E9" s="22">
        <f>(B9+C9+D9)</f>
        <v>1980</v>
      </c>
      <c r="F9" s="10"/>
      <c r="G9" s="23" t="s">
        <v>18</v>
      </c>
      <c r="H9" s="19" t="s">
        <v>34</v>
      </c>
      <c r="I9" s="20">
        <v>80</v>
      </c>
      <c r="J9" s="20">
        <v>90</v>
      </c>
      <c r="K9" s="21">
        <v>35</v>
      </c>
      <c r="L9" s="22">
        <f>(I9+J9+K9)</f>
        <v>205</v>
      </c>
      <c r="M9" s="10"/>
    </row>
    <row r="10" spans="1:13" x14ac:dyDescent="0.3">
      <c r="A10" s="5" t="s">
        <v>8</v>
      </c>
      <c r="B10" s="6">
        <f>B8*0.02</f>
        <v>55.24</v>
      </c>
      <c r="C10" s="6">
        <f>C8*0.02</f>
        <v>64.545599999999993</v>
      </c>
      <c r="D10" s="1">
        <f>D8*0.06</f>
        <v>73.581983999999991</v>
      </c>
      <c r="E10" s="7">
        <f t="shared" ref="E10" si="6">SUM(B10:D10)</f>
        <v>193.36758399999997</v>
      </c>
      <c r="F10" s="10"/>
      <c r="H10" s="5" t="s">
        <v>35</v>
      </c>
      <c r="I10" s="6">
        <f>I8*0.02</f>
        <v>14.77</v>
      </c>
      <c r="J10" s="6">
        <f>J8*0.02</f>
        <v>13.25</v>
      </c>
      <c r="K10" s="1">
        <f>K8*0.06</f>
        <v>15.104999999999999</v>
      </c>
      <c r="L10" s="7">
        <f t="shared" ref="L10" si="7">SUM(I10:K10)</f>
        <v>43.125</v>
      </c>
      <c r="M10" s="10"/>
    </row>
    <row r="11" spans="1:13" ht="14.5" x14ac:dyDescent="0.35">
      <c r="A11" s="11" t="s">
        <v>9</v>
      </c>
      <c r="B11" s="12">
        <f>B8-(B9+B10)</f>
        <v>1906.76</v>
      </c>
      <c r="C11" s="12">
        <f>C8-(C9+C10)</f>
        <v>2362.7343999999998</v>
      </c>
      <c r="D11" s="12">
        <f>D8-(D9+D10)</f>
        <v>772.78441599999996</v>
      </c>
      <c r="E11" s="3">
        <f t="shared" ref="E11" si="8">SUM(B11:D11)</f>
        <v>5042.278816</v>
      </c>
      <c r="F11" s="4">
        <f t="shared" ref="F11:F12" si="9">(E11/279.71)</f>
        <v>18.026809252440028</v>
      </c>
      <c r="H11" s="11" t="s">
        <v>36</v>
      </c>
      <c r="I11" s="12">
        <f>I8-(I9+I10)</f>
        <v>643.73</v>
      </c>
      <c r="J11" s="12">
        <f>J8-(J9+J10)</f>
        <v>559.25</v>
      </c>
      <c r="K11" s="12">
        <f>K8-(K9+K10)</f>
        <v>201.64500000000001</v>
      </c>
      <c r="L11" s="3">
        <f t="shared" ref="L11" si="10">SUM(I11:K11)</f>
        <v>1404.625</v>
      </c>
      <c r="M11" s="4">
        <f t="shared" ref="M11:M12" si="11">(L11/279.71)</f>
        <v>5.0217189231704271</v>
      </c>
    </row>
    <row r="12" spans="1:13" ht="14.5" x14ac:dyDescent="0.35">
      <c r="A12" s="5" t="s">
        <v>10</v>
      </c>
      <c r="B12" s="8">
        <f>B11+(0.5*D11)</f>
        <v>2293.152208</v>
      </c>
      <c r="C12" s="8">
        <f>C11+(0.5*D11)</f>
        <v>2749.1266079999996</v>
      </c>
      <c r="D12" s="9">
        <f>C12*0.38</f>
        <v>1044.6681110399998</v>
      </c>
      <c r="E12" s="7">
        <f t="shared" ref="E12" si="12">SUM(B12:D12)</f>
        <v>6086.9469270399995</v>
      </c>
      <c r="F12" s="4">
        <f t="shared" si="9"/>
        <v>21.761635004254405</v>
      </c>
      <c r="H12" s="5" t="s">
        <v>33</v>
      </c>
      <c r="I12" s="8">
        <f>I11+(0.5*K11)</f>
        <v>744.55250000000001</v>
      </c>
      <c r="J12" s="8">
        <f>J11+(0.5*K11)</f>
        <v>660.07249999999999</v>
      </c>
      <c r="K12" s="9">
        <f>J12*0.38</f>
        <v>250.82755</v>
      </c>
      <c r="L12" s="7">
        <f t="shared" ref="L12" si="13">SUM(I12:K12)</f>
        <v>1655.45255</v>
      </c>
      <c r="M12" s="4">
        <f t="shared" si="11"/>
        <v>5.918460369668586</v>
      </c>
    </row>
    <row r="13" spans="1:13" x14ac:dyDescent="0.3">
      <c r="A13" s="19" t="s">
        <v>11</v>
      </c>
      <c r="B13" s="20">
        <v>800</v>
      </c>
      <c r="C13" s="20">
        <v>800</v>
      </c>
      <c r="D13" s="21">
        <v>300</v>
      </c>
      <c r="E13" s="22">
        <f t="shared" ref="E13" si="14">SUM(B13:D13)</f>
        <v>1900</v>
      </c>
      <c r="F13" s="10"/>
      <c r="H13" s="19" t="s">
        <v>37</v>
      </c>
      <c r="I13" s="20">
        <v>80</v>
      </c>
      <c r="J13" s="20">
        <v>90</v>
      </c>
      <c r="K13" s="21">
        <v>35</v>
      </c>
      <c r="L13" s="22">
        <f t="shared" ref="L13" si="15">SUM(I13:K13)</f>
        <v>205</v>
      </c>
      <c r="M13" s="10"/>
    </row>
    <row r="14" spans="1:13" x14ac:dyDescent="0.3">
      <c r="A14" s="5" t="s">
        <v>12</v>
      </c>
      <c r="B14" s="6">
        <f>B12*0.02</f>
        <v>45.863044160000001</v>
      </c>
      <c r="C14" s="6">
        <f>C12*0.02</f>
        <v>54.982532159999991</v>
      </c>
      <c r="D14" s="1">
        <f>D12*0.06</f>
        <v>62.680086662399987</v>
      </c>
      <c r="E14" s="7">
        <f t="shared" ref="E14" si="16">SUM(B14:D14)</f>
        <v>163.52566298239998</v>
      </c>
      <c r="F14" s="10"/>
      <c r="H14" s="5" t="s">
        <v>35</v>
      </c>
      <c r="I14" s="6">
        <f>I12*0.02</f>
        <v>14.89105</v>
      </c>
      <c r="J14" s="6">
        <f>J12*0.02</f>
        <v>13.201449999999999</v>
      </c>
      <c r="K14" s="1">
        <f>K12*0.06</f>
        <v>15.049652999999999</v>
      </c>
      <c r="L14" s="7">
        <f t="shared" ref="L14" si="17">SUM(I14:K14)</f>
        <v>43.142153</v>
      </c>
      <c r="M14" s="10"/>
    </row>
    <row r="15" spans="1:13" ht="14.5" x14ac:dyDescent="0.35">
      <c r="A15" s="11" t="s">
        <v>13</v>
      </c>
      <c r="B15" s="12">
        <f>B12-(B13+B14)</f>
        <v>1447.2891638400001</v>
      </c>
      <c r="C15" s="12">
        <f>C12-(C13+C14)</f>
        <v>1894.1440758399995</v>
      </c>
      <c r="D15" s="12">
        <f>D12-(D13+D14)</f>
        <v>681.9880243775998</v>
      </c>
      <c r="E15" s="3">
        <f t="shared" ref="E15" si="18">SUM(B15:D15)</f>
        <v>4023.4212640575993</v>
      </c>
      <c r="F15" s="4">
        <f t="shared" ref="F15:F16" si="19">(E15/279.71)</f>
        <v>14.384259640547709</v>
      </c>
      <c r="H15" s="11" t="s">
        <v>36</v>
      </c>
      <c r="I15" s="12">
        <f>I12-(I13+I14)</f>
        <v>649.66145000000006</v>
      </c>
      <c r="J15" s="12">
        <f>J12-(J13+J14)</f>
        <v>556.87104999999997</v>
      </c>
      <c r="K15" s="12">
        <f>K12-(K13+K14)</f>
        <v>200.777897</v>
      </c>
      <c r="L15" s="3">
        <f t="shared" ref="L15" si="20">SUM(I15:K15)</f>
        <v>1407.310397</v>
      </c>
      <c r="M15" s="4">
        <f t="shared" ref="M15:M16" si="21">(L15/279.71)</f>
        <v>5.0313195702692077</v>
      </c>
    </row>
    <row r="16" spans="1:13" ht="14.5" x14ac:dyDescent="0.35">
      <c r="A16" s="5" t="s">
        <v>14</v>
      </c>
      <c r="B16" s="8">
        <f>B15+(0.5*D15)</f>
        <v>1788.2831760288</v>
      </c>
      <c r="C16" s="8">
        <f>C15+(0.5*D15)</f>
        <v>2235.1380880287993</v>
      </c>
      <c r="D16" s="9">
        <f>C16*0.38</f>
        <v>849.35247345094376</v>
      </c>
      <c r="E16" s="7">
        <f t="shared" ref="E16" si="22">SUM(B16:D16)</f>
        <v>4872.7737375085435</v>
      </c>
      <c r="F16" s="4">
        <f t="shared" si="19"/>
        <v>17.420806326225534</v>
      </c>
      <c r="H16" s="5" t="s">
        <v>33</v>
      </c>
      <c r="I16" s="8">
        <f>I15+(0.5*K15)</f>
        <v>750.05039850000003</v>
      </c>
      <c r="J16" s="8">
        <f>J15+(0.5*K15)</f>
        <v>657.25999849999994</v>
      </c>
      <c r="K16" s="9">
        <f>J16*0.38</f>
        <v>249.75879942999998</v>
      </c>
      <c r="L16" s="7">
        <f t="shared" ref="L16" si="23">SUM(I16:K16)</f>
        <v>1657.0691964299999</v>
      </c>
      <c r="M16" s="4">
        <f t="shared" si="21"/>
        <v>5.9242400930606705</v>
      </c>
    </row>
    <row r="17" spans="1:13" x14ac:dyDescent="0.3">
      <c r="A17" s="19" t="s">
        <v>15</v>
      </c>
      <c r="B17" s="20">
        <v>800</v>
      </c>
      <c r="C17" s="20">
        <v>800</v>
      </c>
      <c r="D17" s="21">
        <v>300</v>
      </c>
      <c r="E17" s="22">
        <f t="shared" ref="E17" si="24">SUM(B17:D17)</f>
        <v>1900</v>
      </c>
      <c r="F17" s="10"/>
      <c r="H17" s="19" t="s">
        <v>37</v>
      </c>
      <c r="I17" s="20">
        <v>80</v>
      </c>
      <c r="J17" s="20">
        <v>90</v>
      </c>
      <c r="K17" s="21">
        <v>35</v>
      </c>
      <c r="L17" s="22">
        <f t="shared" ref="L17" si="25">SUM(I17:K17)</f>
        <v>205</v>
      </c>
      <c r="M17" s="10"/>
    </row>
    <row r="18" spans="1:13" x14ac:dyDescent="0.3">
      <c r="A18" s="5" t="s">
        <v>16</v>
      </c>
      <c r="B18" s="6">
        <f>B16*0.02</f>
        <v>35.765663520575998</v>
      </c>
      <c r="C18" s="6">
        <f>C16*0.02</f>
        <v>44.702761760575989</v>
      </c>
      <c r="D18" s="1">
        <f>D16*0.06</f>
        <v>50.961148407056626</v>
      </c>
      <c r="E18" s="7">
        <f t="shared" ref="E18" si="26">SUM(B18:D18)</f>
        <v>131.42957368820862</v>
      </c>
      <c r="F18" s="10"/>
      <c r="H18" s="5" t="s">
        <v>35</v>
      </c>
      <c r="I18" s="6">
        <f>I16*0.02</f>
        <v>15.001007970000002</v>
      </c>
      <c r="J18" s="6">
        <f>J16*0.02</f>
        <v>13.145199969999998</v>
      </c>
      <c r="K18" s="1">
        <f>K16*0.06</f>
        <v>14.985527965799998</v>
      </c>
      <c r="L18" s="7">
        <f t="shared" ref="L18" si="27">SUM(I18:K18)</f>
        <v>43.131735905799999</v>
      </c>
      <c r="M18" s="10"/>
    </row>
    <row r="19" spans="1:13" ht="14.5" x14ac:dyDescent="0.35">
      <c r="A19" s="11" t="s">
        <v>17</v>
      </c>
      <c r="B19" s="12">
        <f>B16-(B17+B18)</f>
        <v>952.51751250822394</v>
      </c>
      <c r="C19" s="12">
        <f>C16-(C17+C18)</f>
        <v>1390.4353262682234</v>
      </c>
      <c r="D19" s="12">
        <f>D16-(D17+D18)</f>
        <v>498.39132504388715</v>
      </c>
      <c r="E19" s="3">
        <f t="shared" ref="E19" si="28">SUM(B19:D19)</f>
        <v>2841.3441638203349</v>
      </c>
      <c r="F19" s="4">
        <f t="shared" ref="F19:F20" si="29">(E19/279.71)</f>
        <v>10.158178698724877</v>
      </c>
      <c r="H19" s="11" t="s">
        <v>36</v>
      </c>
      <c r="I19" s="12">
        <f>I16-(I17+I18)</f>
        <v>655.04939052999998</v>
      </c>
      <c r="J19" s="12">
        <f>J16-(J17+J18)</f>
        <v>554.11479852999992</v>
      </c>
      <c r="K19" s="12">
        <f>K16-(K17+K18)</f>
        <v>199.77327146419998</v>
      </c>
      <c r="L19" s="3">
        <f t="shared" ref="L19" si="30">SUM(I19:K19)</f>
        <v>1408.9374605241999</v>
      </c>
      <c r="M19" s="4">
        <f t="shared" ref="M19:M20" si="31">(L19/279.71)</f>
        <v>5.037136536141718</v>
      </c>
    </row>
    <row r="20" spans="1:13" ht="14.5" x14ac:dyDescent="0.35">
      <c r="A20" s="5" t="s">
        <v>19</v>
      </c>
      <c r="B20" s="8">
        <f>B19+(0.5*D19)</f>
        <v>1201.7131750301676</v>
      </c>
      <c r="C20" s="8">
        <f>C19+(0.5*D19)</f>
        <v>1639.6309887901671</v>
      </c>
      <c r="D20" s="9">
        <f>C20*0.38</f>
        <v>623.05977574026349</v>
      </c>
      <c r="E20" s="7">
        <f t="shared" ref="E20" si="32">SUM(B20:D20)</f>
        <v>3464.4039395605982</v>
      </c>
      <c r="F20" s="4">
        <f t="shared" si="29"/>
        <v>12.385699258376885</v>
      </c>
      <c r="H20" s="5" t="s">
        <v>33</v>
      </c>
      <c r="I20" s="8">
        <f>I19+(0.5*K19)</f>
        <v>754.93602626209997</v>
      </c>
      <c r="J20" s="8">
        <f>J19+(0.5*K19)</f>
        <v>654.00143426209991</v>
      </c>
      <c r="K20" s="9">
        <f>J20*0.38</f>
        <v>248.52054501959796</v>
      </c>
      <c r="L20" s="7">
        <f t="shared" ref="L20" si="33">SUM(I20:K20)</f>
        <v>1657.4580055437978</v>
      </c>
      <c r="M20" s="4">
        <f t="shared" si="31"/>
        <v>5.9256301367266024</v>
      </c>
    </row>
    <row r="21" spans="1:13" x14ac:dyDescent="0.3">
      <c r="A21" s="19" t="s">
        <v>20</v>
      </c>
      <c r="B21" s="20">
        <v>400</v>
      </c>
      <c r="C21" s="20">
        <v>600</v>
      </c>
      <c r="D21" s="21">
        <v>225</v>
      </c>
      <c r="E21" s="22">
        <f t="shared" ref="E21" si="34">SUM(B21:D21)</f>
        <v>1225</v>
      </c>
      <c r="F21" s="10"/>
      <c r="H21" s="19" t="s">
        <v>37</v>
      </c>
      <c r="I21" s="20">
        <v>80</v>
      </c>
      <c r="J21" s="20">
        <v>90</v>
      </c>
      <c r="K21" s="21">
        <v>35</v>
      </c>
      <c r="L21" s="22">
        <f t="shared" ref="L21" si="35">SUM(I21:K21)</f>
        <v>205</v>
      </c>
      <c r="M21" s="10"/>
    </row>
    <row r="22" spans="1:13" x14ac:dyDescent="0.3">
      <c r="A22" s="5" t="s">
        <v>21</v>
      </c>
      <c r="B22" s="6">
        <f>B20*0.02</f>
        <v>24.034263500603352</v>
      </c>
      <c r="C22" s="6">
        <f>C20*0.02</f>
        <v>32.792619775803345</v>
      </c>
      <c r="D22" s="1">
        <f>D20*0.06</f>
        <v>37.383586544415806</v>
      </c>
      <c r="E22" s="7">
        <f t="shared" ref="E22" si="36">SUM(B22:D22)</f>
        <v>94.21046982082251</v>
      </c>
      <c r="F22" s="10"/>
      <c r="H22" s="5" t="s">
        <v>35</v>
      </c>
      <c r="I22" s="6">
        <f>I20*0.02</f>
        <v>15.098720525241999</v>
      </c>
      <c r="J22" s="6">
        <f>J20*0.02</f>
        <v>13.080028685241999</v>
      </c>
      <c r="K22" s="1">
        <f>K20*0.06</f>
        <v>14.911232701175877</v>
      </c>
      <c r="L22" s="7">
        <f t="shared" ref="L22" si="37">SUM(I22:K22)</f>
        <v>43.089981911659876</v>
      </c>
      <c r="M22" s="10"/>
    </row>
    <row r="23" spans="1:13" ht="14.5" x14ac:dyDescent="0.35">
      <c r="A23" s="11" t="s">
        <v>22</v>
      </c>
      <c r="B23" s="12">
        <f>B20-(B21+B22)</f>
        <v>777.67891152956417</v>
      </c>
      <c r="C23" s="12">
        <f>C20-(C21+C22)</f>
        <v>1006.8383690143637</v>
      </c>
      <c r="D23" s="12">
        <f>D20-(D21+D22)</f>
        <v>360.67618919584766</v>
      </c>
      <c r="E23" s="3">
        <f t="shared" ref="E23" si="38">SUM(B23:D23)</f>
        <v>2145.1934697397755</v>
      </c>
      <c r="F23" s="4">
        <f t="shared" ref="F23:F24" si="39">(E23/279.71)</f>
        <v>7.6693485028771793</v>
      </c>
      <c r="H23" s="11" t="s">
        <v>36</v>
      </c>
      <c r="I23" s="12">
        <f>I20-(I21+I22)</f>
        <v>659.83730573685796</v>
      </c>
      <c r="J23" s="12">
        <f>J20-(J21+J22)</f>
        <v>550.92140557685786</v>
      </c>
      <c r="K23" s="12">
        <f>K20-(K21+K22)</f>
        <v>198.6093123184221</v>
      </c>
      <c r="L23" s="3">
        <f t="shared" ref="L23" si="40">SUM(I23:K23)</f>
        <v>1409.3680236321379</v>
      </c>
      <c r="M23" s="4">
        <f t="shared" ref="M23:M24" si="41">(L23/279.71)</f>
        <v>5.0386758558225946</v>
      </c>
    </row>
    <row r="24" spans="1:13" ht="14.5" x14ac:dyDescent="0.35">
      <c r="A24" s="5" t="s">
        <v>23</v>
      </c>
      <c r="B24" s="8">
        <f>B23+(0.5*D23)</f>
        <v>958.017006127488</v>
      </c>
      <c r="C24" s="8">
        <f>C23+(0.5*D23)</f>
        <v>1187.1764636122875</v>
      </c>
      <c r="D24" s="9">
        <f>C24*0.38</f>
        <v>451.12705617266926</v>
      </c>
      <c r="E24" s="7">
        <f t="shared" ref="E24" si="42">SUM(B24:D24)</f>
        <v>2596.3205259124447</v>
      </c>
      <c r="F24" s="4">
        <f t="shared" si="39"/>
        <v>9.2821870005092588</v>
      </c>
      <c r="H24" s="5" t="s">
        <v>33</v>
      </c>
      <c r="I24" s="8">
        <f>I23+(0.5*K23)</f>
        <v>759.14196189606901</v>
      </c>
      <c r="J24" s="8">
        <f>J23+(0.5*K23)</f>
        <v>650.22606173606891</v>
      </c>
      <c r="K24" s="9">
        <f>J24*0.38</f>
        <v>247.0859034597062</v>
      </c>
      <c r="L24" s="7">
        <f t="shared" ref="L24" si="43">SUM(I24:K24)</f>
        <v>1656.4539270918442</v>
      </c>
      <c r="M24" s="4">
        <f t="shared" si="41"/>
        <v>5.9220404243389382</v>
      </c>
    </row>
    <row r="25" spans="1:13" x14ac:dyDescent="0.3">
      <c r="A25" s="19" t="s">
        <v>24</v>
      </c>
      <c r="B25" s="20">
        <v>300</v>
      </c>
      <c r="C25" s="20">
        <v>600</v>
      </c>
      <c r="D25" s="21">
        <v>225</v>
      </c>
      <c r="E25" s="22">
        <f t="shared" ref="E25" si="44">SUM(B25:D25)</f>
        <v>1125</v>
      </c>
      <c r="F25" s="10"/>
      <c r="H25" s="19" t="s">
        <v>37</v>
      </c>
      <c r="I25" s="20">
        <v>80</v>
      </c>
      <c r="J25" s="20">
        <v>90</v>
      </c>
      <c r="K25" s="21">
        <v>35</v>
      </c>
      <c r="L25" s="22">
        <f t="shared" ref="L25" si="45">SUM(I25:K25)</f>
        <v>205</v>
      </c>
      <c r="M25" s="10"/>
    </row>
    <row r="26" spans="1:13" x14ac:dyDescent="0.3">
      <c r="A26" s="5" t="s">
        <v>25</v>
      </c>
      <c r="B26" s="6">
        <f>B24*0.02</f>
        <v>19.160340122549762</v>
      </c>
      <c r="C26" s="6">
        <f>C24*0.02</f>
        <v>23.743529272245752</v>
      </c>
      <c r="D26" s="1">
        <f>D24*0.06</f>
        <v>27.067623370360156</v>
      </c>
      <c r="E26" s="7">
        <f t="shared" ref="E26" si="46">SUM(B26:D26)</f>
        <v>69.971492765155674</v>
      </c>
      <c r="F26" s="10"/>
      <c r="H26" s="5" t="s">
        <v>35</v>
      </c>
      <c r="I26" s="6">
        <f>I24*0.02</f>
        <v>15.18283923792138</v>
      </c>
      <c r="J26" s="6">
        <f>J24*0.02</f>
        <v>13.004521234721379</v>
      </c>
      <c r="K26" s="1">
        <f>K24*0.06</f>
        <v>14.825154207582372</v>
      </c>
      <c r="L26" s="7">
        <f t="shared" ref="L26" si="47">SUM(I26:K26)</f>
        <v>43.012514680225131</v>
      </c>
      <c r="M26" s="10"/>
    </row>
    <row r="27" spans="1:13" ht="14.5" x14ac:dyDescent="0.35">
      <c r="A27" s="11" t="s">
        <v>26</v>
      </c>
      <c r="B27" s="12">
        <f>B24-(B25+B26)</f>
        <v>638.85666600493823</v>
      </c>
      <c r="C27" s="12">
        <f>C24-(C25+C26)</f>
        <v>563.43293434004181</v>
      </c>
      <c r="D27" s="12">
        <f>D24-(D25+D26)</f>
        <v>199.05943280230909</v>
      </c>
      <c r="E27" s="3">
        <f t="shared" ref="E27" si="48">SUM(B27:D27)</f>
        <v>1401.3490331472892</v>
      </c>
      <c r="F27" s="4">
        <f t="shared" ref="F27:F28" si="49">(E27/279.71)</f>
        <v>5.0100069112555481</v>
      </c>
      <c r="H27" s="11" t="s">
        <v>36</v>
      </c>
      <c r="I27" s="12">
        <f>I24-(I25+I26)</f>
        <v>663.95912265814763</v>
      </c>
      <c r="J27" s="12">
        <f>J24-(J25+J26)</f>
        <v>547.22154050134759</v>
      </c>
      <c r="K27" s="12">
        <f>K24-(K25+K26)</f>
        <v>197.26074925212384</v>
      </c>
      <c r="L27" s="3">
        <f t="shared" ref="L27" si="50">SUM(I27:K27)</f>
        <v>1408.441412411619</v>
      </c>
      <c r="M27" s="4">
        <f t="shared" ref="M27:M28" si="51">(L27/279.71)</f>
        <v>5.0353630989654254</v>
      </c>
    </row>
    <row r="28" spans="1:13" ht="14.5" x14ac:dyDescent="0.35">
      <c r="A28" s="5" t="s">
        <v>27</v>
      </c>
      <c r="B28" s="8">
        <f>B27+(0.5*D27)</f>
        <v>738.38638240609282</v>
      </c>
      <c r="C28" s="8">
        <f>C27+(0.5*D27)</f>
        <v>662.9626507411964</v>
      </c>
      <c r="D28" s="9">
        <f>C28*0.38</f>
        <v>251.92580728165464</v>
      </c>
      <c r="E28" s="7">
        <f t="shared" ref="E28" si="52">SUM(B28:D28)</f>
        <v>1653.2748404289439</v>
      </c>
      <c r="F28" s="4">
        <f t="shared" si="49"/>
        <v>5.9106747718313395</v>
      </c>
      <c r="H28" s="5" t="s">
        <v>33</v>
      </c>
      <c r="I28" s="8">
        <f>I27+(0.5*K27)</f>
        <v>762.58949728420953</v>
      </c>
      <c r="J28" s="8">
        <f>J27+(0.5*K27)</f>
        <v>645.85191512740948</v>
      </c>
      <c r="K28" s="9">
        <f>J28*0.38</f>
        <v>245.42372774841562</v>
      </c>
      <c r="L28" s="7">
        <f t="shared" ref="L28" si="53">SUM(I28:K28)</f>
        <v>1653.8651401600346</v>
      </c>
      <c r="M28" s="4">
        <f t="shared" si="51"/>
        <v>5.9127851709271555</v>
      </c>
    </row>
  </sheetData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A3034039</value>
    </field>
    <field name="Objective-Title">
      <value order="0">Annex 4 North Ross Pop Model Revised 30 August 2019</value>
    </field>
    <field name="Objective-Description">
      <value order="0"/>
    </field>
    <field name="Objective-CreationStamp">
      <value order="0">2019-08-15T15:47:34Z</value>
    </field>
    <field name="Objective-IsApproved">
      <value order="0">false</value>
    </field>
    <field name="Objective-IsPublished">
      <value order="0">true</value>
    </field>
    <field name="Objective-DatePublished">
      <value order="0">2019-09-19T13:39:48Z</value>
    </field>
    <field name="Objective-ModificationStamp">
      <value order="0">2019-09-19T13:39:48Z</value>
    </field>
    <field name="Objective-Owner">
      <value order="0">Sinclair Coghill</value>
    </field>
    <field name="Objective-Path">
      <value order="0">Objective Global Folder:SNH Fileplan:MAN - Management:LIA - Liaison with other groups/agencies:DMG - Deer Management Groups:North Ross:Deer Management Group - North Ross - Section 7 Agreement</value>
    </field>
    <field name="Objective-Parent">
      <value order="0">Deer Management Group - North Ross - Section 7 Agreement</value>
    </field>
    <field name="Objective-State">
      <value order="0">Published</value>
    </field>
    <field name="Objective-VersionId">
      <value order="0">vA5404052</value>
    </field>
    <field name="Objective-Version">
      <value order="0">7.0</value>
    </field>
    <field name="Objective-VersionNumber">
      <value order="0">8</value>
    </field>
    <field name="Objective-VersionComment">
      <value order="0"/>
    </field>
    <field name="Objective-FileNumber">
      <value order="0">qA163490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EIR Exception">
        <value order="0">Release</value>
      </field>
      <field name="Objective-FOI Exemption">
        <value order="0">Release</value>
      </field>
      <field name="Objective-DPA Exemption">
        <value order="0">Release</value>
      </field>
      <field name="Objective-Justification">
        <value order="0"/>
      </field>
      <field name="Objective-Date of Original">
        <value order="0"/>
      </field>
      <field name="Objective-Sensitivity Review Date">
        <value order="0"/>
      </field>
      <field name="Objective-FOI/EIR Disclosure Date">
        <value order="0"/>
      </field>
      <field name="Objective-Date of Release">
        <value order="0"/>
      </field>
      <field name="Objective-FOI Release Details">
        <value order="0"/>
      </field>
      <field name="Objective-FOI/EIR Dissemination Date">
        <value order="0"/>
      </field>
      <field name="Objective-Connect Creator">
        <value order="0"/>
      </field>
      <field name="Objective-Date of Reques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SGDMG Pop 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Sinclair Coghill</dc:creator>
  <cp:lastModifiedBy>Victor Clements</cp:lastModifiedBy>
  <cp:lastPrinted>2019-07-08T13:50:28Z</cp:lastPrinted>
  <dcterms:created xsi:type="dcterms:W3CDTF">2015-11-06T17:21:37Z</dcterms:created>
  <dcterms:modified xsi:type="dcterms:W3CDTF">2025-10-07T10:32:14Z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A3034039</vt:lpwstr>
  </property>
  <property fmtid="{D5CDD505-2E9C-101B-9397-08002B2CF9AE}" pid="4" name="Objective-Title">
    <vt:lpwstr>Annex 4 North Ross Pop Model Revised 30 August 2019</vt:lpwstr>
  </property>
  <property fmtid="{D5CDD505-2E9C-101B-9397-08002B2CF9AE}" pid="5" name="Objective-Comment">
    <vt:lpwstr/>
  </property>
  <property fmtid="{D5CDD505-2E9C-101B-9397-08002B2CF9AE}" pid="6" name="Objective-CreationStamp">
    <vt:filetime>2019-08-15T15:47:46Z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2019-09-19T13:39:48Z</vt:filetime>
  </property>
  <property fmtid="{D5CDD505-2E9C-101B-9397-08002B2CF9AE}" pid="10" name="Objective-ModificationStamp">
    <vt:filetime>2019-09-19T13:39:49Z</vt:filetime>
  </property>
  <property fmtid="{D5CDD505-2E9C-101B-9397-08002B2CF9AE}" pid="11" name="Objective-Owner">
    <vt:lpwstr>Sinclair Coghill</vt:lpwstr>
  </property>
  <property fmtid="{D5CDD505-2E9C-101B-9397-08002B2CF9AE}" pid="12" name="Objective-Path">
    <vt:lpwstr>Objective Global Folder:SNH Fileplan:MAN - Management:LIA - Liaison with other groups/agencies:DMG - Deer Management Groups:North Ross:Deer Management Group - North Ross - Section 7 Agreement:</vt:lpwstr>
  </property>
  <property fmtid="{D5CDD505-2E9C-101B-9397-08002B2CF9AE}" pid="13" name="Objective-Parent">
    <vt:lpwstr>Deer Management Group - North Ross - Section 7 Agreement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>qA163490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  <property fmtid="{D5CDD505-2E9C-101B-9397-08002B2CF9AE}" pid="33" name="Objective-Description">
    <vt:lpwstr/>
  </property>
  <property fmtid="{D5CDD505-2E9C-101B-9397-08002B2CF9AE}" pid="34" name="Objective-VersionId">
    <vt:lpwstr>vA5404052</vt:lpwstr>
  </property>
  <property fmtid="{D5CDD505-2E9C-101B-9397-08002B2CF9AE}" pid="35" name="Objective-EIR Exception">
    <vt:lpwstr>Release</vt:lpwstr>
  </property>
  <property fmtid="{D5CDD505-2E9C-101B-9397-08002B2CF9AE}" pid="36" name="Objective-FOI Exemption">
    <vt:lpwstr>Release</vt:lpwstr>
  </property>
  <property fmtid="{D5CDD505-2E9C-101B-9397-08002B2CF9AE}" pid="37" name="Objective-DPA Exemption">
    <vt:lpwstr>Release</vt:lpwstr>
  </property>
  <property fmtid="{D5CDD505-2E9C-101B-9397-08002B2CF9AE}" pid="38" name="Objective-Justification">
    <vt:lpwstr/>
  </property>
  <property fmtid="{D5CDD505-2E9C-101B-9397-08002B2CF9AE}" pid="39" name="Objective-Date of Original">
    <vt:lpwstr/>
  </property>
  <property fmtid="{D5CDD505-2E9C-101B-9397-08002B2CF9AE}" pid="40" name="Objective-Sensitivity Review Date">
    <vt:lpwstr/>
  </property>
  <property fmtid="{D5CDD505-2E9C-101B-9397-08002B2CF9AE}" pid="41" name="Objective-FOI/EIR Disclosure Date">
    <vt:lpwstr/>
  </property>
  <property fmtid="{D5CDD505-2E9C-101B-9397-08002B2CF9AE}" pid="42" name="Objective-Date of Release">
    <vt:lpwstr/>
  </property>
  <property fmtid="{D5CDD505-2E9C-101B-9397-08002B2CF9AE}" pid="43" name="Objective-FOI Release Details">
    <vt:lpwstr/>
  </property>
  <property fmtid="{D5CDD505-2E9C-101B-9397-08002B2CF9AE}" pid="44" name="Objective-FOI/EIR Dissemination Date">
    <vt:lpwstr/>
  </property>
  <property fmtid="{D5CDD505-2E9C-101B-9397-08002B2CF9AE}" pid="45" name="Objective-Connect Creator">
    <vt:lpwstr/>
  </property>
  <property fmtid="{D5CDD505-2E9C-101B-9397-08002B2CF9AE}" pid="46" name="Objective-Date of Request">
    <vt:lpwstr/>
  </property>
</Properties>
</file>